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tions" sheetId="1" state="visible" r:id="rId2"/>
    <sheet name="Estimate_Worksheet" sheetId="2" state="visible" r:id="rId3"/>
    <sheet name="Evaluation_vs_actual" sheetId="3" state="visible" r:id="rId4"/>
  </sheets>
  <definedNames>
    <definedName function="false" hidden="false" localSheetId="0" name="historical_adjustment_value" vbProcedure="false">Instructions!$G$8</definedName>
    <definedName function="false" hidden="false" localSheetId="0" name="weight_best" vbProcedure="false">Instructions!$B$37</definedName>
    <definedName function="false" hidden="false" localSheetId="0" name="weight_likely" vbProcedure="false">Instructions!$C$37</definedName>
    <definedName function="false" hidden="false" localSheetId="0" name="weight_worst" vbProcedure="false">Instructions!$D$37</definedName>
    <definedName function="false" hidden="false" localSheetId="1" name="historical_adjustment_value" vbProcedure="false">Estimate_Worksheet!$G$8</definedName>
    <definedName function="false" hidden="false" localSheetId="1" name="weight_best" vbProcedure="false">Estimate_Worksheet!$B$37</definedName>
    <definedName function="false" hidden="false" localSheetId="1" name="weight_likely" vbProcedure="false">Estimate_Worksheet!$C$37</definedName>
    <definedName function="false" hidden="false" localSheetId="1" name="weight_worst" vbProcedure="false">Estimate_Worksheet!$D$37</definedName>
    <definedName function="false" hidden="false" localSheetId="2" name="historical_adjustment_value" vbProcedure="false">Evaluation_vs_actual!$G$8</definedName>
    <definedName function="false" hidden="false" localSheetId="2" name="weight_best" vbProcedure="false">Evaluation_vs_actual!$B$37</definedName>
    <definedName function="false" hidden="false" localSheetId="2" name="weight_likely" vbProcedure="false">Evaluation_vs_actual!$C$37</definedName>
    <definedName function="false" hidden="false" localSheetId="2" name="weight_worst" vbProcedure="false">Evaluation_vs_actual!$D$37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<sst xmlns="http://schemas.openxmlformats.org/spreadsheetml/2006/main" count="146" uniqueCount="133">
  <si>
    <t xml:space="preserve">Structured individual expert judgement with ranges (using PERT formula)</t>
  </si>
  <si>
    <t xml:space="preserve">Rather than a single estimate for each task, this approaches uses best case, worst case, and most likely case estimates.</t>
  </si>
  <si>
    <t xml:space="preserve">The values are then combined using statistical techniques to provide both an estimate and a desired confidence interval.</t>
  </si>
  <si>
    <t xml:space="preserve">Statistically, you can not simply add up the best (or worst) case scenarios and treat that as the best case.</t>
  </si>
  <si>
    <t xml:space="preserve">For example, if you have 3 best case values, each of which has a 10% chance, then the chance of all three coming true is only 0.1%.</t>
  </si>
  <si>
    <t xml:space="preserve">While you cannot sum up best or worst case, you can sum up the statistical variance (square of the standard deviation).</t>
  </si>
  <si>
    <t xml:space="preserve">Taking the square root of the variance sum will then give you an overall standard deviation that can be used to calculate overall best/worst estimates.</t>
  </si>
  <si>
    <t xml:space="preserve">Instructions</t>
  </si>
  <si>
    <t xml:space="preserve">Usually you only need to enter values in the boxes styled as input:</t>
  </si>
  <si>
    <t xml:space="preserve">1. Enter the project details at the top of the Estimate Workshop</t>
  </si>
  <si>
    <t xml:space="preserve">2. Make sure to specify the units you are using (days, hours, weeks, etc)</t>
  </si>
  <si>
    <t xml:space="preserve">3. Enter a breakdown of individual items you are estimating</t>
  </si>
  <si>
    <t xml:space="preserve">4. For each item specify the best case, most likely case, and worst case estimates</t>
  </si>
  <si>
    <t xml:space="preserve">5. The status column will indicate if you have not entered complete data, or if it has errors (e.g. worst is less than most likely)</t>
  </si>
  <si>
    <t xml:space="preserve">Results</t>
  </si>
  <si>
    <r>
      <rPr>
        <sz val="10"/>
        <color rgb="FF000000"/>
        <rFont val="Nimbus Sans"/>
        <family val="2"/>
        <charset val="1"/>
      </rPr>
      <t xml:space="preserve">For planning or quoting purposes the </t>
    </r>
    <r>
      <rPr>
        <b val="true"/>
        <sz val="10"/>
        <color rgb="FF000000"/>
        <rFont val="Nimbus Sans"/>
        <family val="2"/>
        <charset val="1"/>
      </rPr>
      <t xml:space="preserve">Final estimate value</t>
    </r>
    <r>
      <rPr>
        <sz val="10"/>
        <color rgb="FF000000"/>
        <rFont val="Nimbus Sans"/>
        <family val="2"/>
        <charset val="1"/>
      </rPr>
      <t xml:space="preserve">, which includes </t>
    </r>
    <r>
      <rPr>
        <b val="true"/>
        <sz val="10"/>
        <color rgb="FF000000"/>
        <rFont val="Nimbus Sans"/>
        <family val="2"/>
        <charset val="1"/>
      </rPr>
      <t xml:space="preserve">Contingency</t>
    </r>
    <r>
      <rPr>
        <sz val="10"/>
        <color rgb="FF000000"/>
        <rFont val="Nimbus Sans"/>
        <family val="2"/>
        <charset val="1"/>
      </rPr>
      <t xml:space="preserve">, should be used.</t>
    </r>
  </si>
  <si>
    <t xml:space="preserve">Additional values:</t>
  </si>
  <si>
    <t xml:space="preserve">The Expected value in the Estimate calculations section is the expected average time.</t>
  </si>
  <si>
    <t xml:space="preserve">Note that the best/worst estimates in the calculations use the same statistical accuracy as the individual estimates.</t>
  </si>
  <si>
    <t xml:space="preserve">E.g. in the realistic case you will still exceed the worst 15% of the time (1 in 6).</t>
  </si>
  <si>
    <t xml:space="preserve">The result is still, however, only as good as the inputs, so the actual values should be tracked against the individual estimates;</t>
  </si>
  <si>
    <t xml:space="preserve">if there is substantial deviation, then the original result will also likely be wrong.</t>
  </si>
  <si>
    <t xml:space="preserve">Notes</t>
  </si>
  <si>
    <t xml:space="preserve">The drop down confidence options are advanced settings and should only be changed if you understand the impact:</t>
  </si>
  <si>
    <t xml:space="preserve">The Program Evaluation and Review Technique (PERT) formula is used to calculate the expected value for each item.</t>
  </si>
  <si>
    <t xml:space="preserve">However for standard deviation, the usual PERT calculation assumes the best/worst range covers 99.7% (6 standard deviations) of all values.</t>
  </si>
  <si>
    <t xml:space="preserve">In practice this is unrealistic, and studies have shown that most people's sense of 90% confident is actually closer to 30% confident.</t>
  </si>
  <si>
    <t xml:space="preserve">A skilled estimator should reach 70% statistical accuracy (around 2 standard deviations).</t>
  </si>
  <si>
    <r>
      <rPr>
        <sz val="10"/>
        <color rgb="FF000000"/>
        <rFont val="Nimbus Sans"/>
        <family val="2"/>
        <charset val="1"/>
      </rPr>
      <t xml:space="preserve">You can use a different </t>
    </r>
    <r>
      <rPr>
        <b val="true"/>
        <sz val="10"/>
        <color rgb="FF000000"/>
        <rFont val="Nimbus Sans"/>
        <family val="2"/>
        <charset val="1"/>
      </rPr>
      <t xml:space="preserve">Statistical accuracy</t>
    </r>
    <r>
      <rPr>
        <sz val="10"/>
        <color rgb="FF000000"/>
        <rFont val="Nimbus Sans"/>
        <family val="2"/>
        <charset val="1"/>
      </rPr>
      <t xml:space="preserve"> (drop down list), but should have historical data to substantiate before doing so.</t>
    </r>
  </si>
  <si>
    <t xml:space="preserve">With 70% ranges, the standard deviation is calculated using a divisor of only 2.1.</t>
  </si>
  <si>
    <t xml:space="preserve">This means the Estimate calculations for best/worst are also only a 70% confidence interval.</t>
  </si>
  <si>
    <r>
      <rPr>
        <sz val="10"/>
        <color rgb="FF000000"/>
        <rFont val="Nimbus Sans"/>
        <family val="2"/>
        <charset val="1"/>
      </rPr>
      <t xml:space="preserve">For the final estimate it is recommended to use the calculated 99.7% </t>
    </r>
    <r>
      <rPr>
        <b val="true"/>
        <sz val="10"/>
        <color rgb="FF000000"/>
        <rFont val="Nimbus Sans"/>
        <family val="2"/>
        <charset val="1"/>
      </rPr>
      <t xml:space="preserve">confidence</t>
    </r>
    <r>
      <rPr>
        <sz val="10"/>
        <color rgb="FF000000"/>
        <rFont val="Nimbus Sans"/>
        <family val="2"/>
        <charset val="1"/>
      </rPr>
      <t xml:space="preserve"> interval, i.e. almost certain.</t>
    </r>
  </si>
  <si>
    <t xml:space="preserve">You can use a different confidence for the final estimate, but there is increasing chance that it will not be met.</t>
  </si>
  <si>
    <t xml:space="preserve">Note that overall 99.7% confidence is what PERT aims for (it is just unrealistic to expect inputs of that level)</t>
  </si>
  <si>
    <t xml:space="preserve">For more details, see "Software Estimation: Demystifying the Black Art" by Steve McConnell (although PERT estimation is applicable outside software)</t>
  </si>
  <si>
    <t xml:space="preserve">Formulae Used</t>
  </si>
  <si>
    <t xml:space="preserve">Notes:</t>
  </si>
  <si>
    <t xml:space="preserve">Expected value (PERT)</t>
  </si>
  <si>
    <t xml:space="preserve">= ( best + 4 * likely + worst ) / 6</t>
  </si>
  <si>
    <t xml:space="preserve">Standard deviation</t>
  </si>
  <si>
    <t xml:space="preserve">= ( worst - best ) / factor</t>
  </si>
  <si>
    <t xml:space="preserve">Rather than the standard PERT factor of 6, the factor is based on the accuracy (realistic 70% factor is 2.1 std dev)</t>
  </si>
  <si>
    <t xml:space="preserve">Skew</t>
  </si>
  <si>
    <t xml:space="preserve">= ( expected - likely ) / std_dev</t>
  </si>
  <si>
    <t xml:space="preserve">Pearson approximation: ( mean - mode ) / std dev, Where mean = expected and mode = likely.</t>
  </si>
  <si>
    <t xml:space="preserve">Total standard deviation</t>
  </si>
  <si>
    <t xml:space="preserve">= sqrt ( sum ( std dev ** 2 ) )</t>
  </si>
  <si>
    <t xml:space="preserve">Total std dev is calculated from sum of squares (variance).</t>
  </si>
  <si>
    <t xml:space="preserve">Total skew</t>
  </si>
  <si>
    <t xml:space="preserve">= sum ( skew * expected ) / sum ( expected )</t>
  </si>
  <si>
    <t xml:space="preserve">Total skew is weighted average (weighted by expected).</t>
  </si>
  <si>
    <t xml:space="preserve">Best (total)</t>
  </si>
  <si>
    <t xml:space="preserve">= expected - ( factor / 2 * std_dev ) + ( 2 * skew * std_dev )</t>
  </si>
  <si>
    <t xml:space="preserve">Note: Best/worst shifted right due to +ve skew; likely shifted left.</t>
  </si>
  <si>
    <t xml:space="preserve">Worst (total)</t>
  </si>
  <si>
    <t xml:space="preserve">= expected + ( factor / 2 * std_dev ) + ( 2 * skew * std_dev )</t>
  </si>
  <si>
    <t xml:space="preserve">Likely (total)</t>
  </si>
  <si>
    <t xml:space="preserve">= expected - ( skew * std_dev )</t>
  </si>
  <si>
    <t xml:space="preserve">© Sly Gryphon, version 2020. This work is licensed under the Creative Commons Attribution 4.0 International License.</t>
  </si>
  <si>
    <t xml:space="preserve">To view a copy of this license, visit:</t>
  </si>
  <si>
    <t xml:space="preserve">https://creativecommons.org/licenses/by/4.0/</t>
  </si>
  <si>
    <t xml:space="preserve">Change history</t>
  </si>
  <si>
    <t xml:space="preserve">Version</t>
  </si>
  <si>
    <t xml:space="preserve">Date</t>
  </si>
  <si>
    <t xml:space="preserve">Author</t>
  </si>
  <si>
    <t xml:space="preserve">SG</t>
  </si>
  <si>
    <t xml:space="preserve">Initial version.</t>
  </si>
  <si>
    <t xml:space="preserve">Updated with skew and confidence table.</t>
  </si>
  <si>
    <t xml:space="preserve">Additional instructions and formatting</t>
  </si>
  <si>
    <t xml:space="preserve">Structured individual expert judgement worksheet</t>
  </si>
  <si>
    <t xml:space="preserve">Client:</t>
  </si>
  <si>
    <t xml:space="preserve">Customer X</t>
  </si>
  <si>
    <t xml:space="preserve">Project:</t>
  </si>
  <si>
    <t xml:space="preserve">Project Y</t>
  </si>
  <si>
    <t xml:space="preserve">Reference:</t>
  </si>
  <si>
    <t xml:space="preserve">Estimation Units:</t>
  </si>
  <si>
    <t xml:space="preserve">Days</t>
  </si>
  <si>
    <t xml:space="preserve">Statistical accuracy (of best/worst)</t>
  </si>
  <si>
    <t xml:space="preserve">70% (realistic)</t>
  </si>
  <si>
    <t xml:space="preserve">Number of Std Dev:</t>
  </si>
  <si>
    <t xml:space="preserve">Final estimate used</t>
  </si>
  <si>
    <t xml:space="preserve">99.7% confidence (Recommended); total estimate 8.41 (Worst)</t>
  </si>
  <si>
    <t xml:space="preserve">Estimate calculations</t>
  </si>
  <si>
    <t xml:space="preserve">Best Case</t>
  </si>
  <si>
    <t xml:space="preserve">Likely</t>
  </si>
  <si>
    <t xml:space="preserve">Worst Case</t>
  </si>
  <si>
    <t xml:space="preserve">Expected</t>
  </si>
  <si>
    <t xml:space="preserve">Std Dev</t>
  </si>
  <si>
    <t xml:space="preserve"> mean</t>
  </si>
  <si>
    <t xml:space="preserve">Confidence table (HIDE)</t>
  </si>
  <si>
    <t xml:space="preserve">% Confidence</t>
  </si>
  <si>
    <t xml:space="preserve">SD Adjustment</t>
  </si>
  <si>
    <t xml:space="preserve">Skew SD Adj</t>
  </si>
  <si>
    <t xml:space="preserve">Total SD</t>
  </si>
  <si>
    <t xml:space="preserve">Estimate</t>
  </si>
  <si>
    <t xml:space="preserve">Range</t>
  </si>
  <si>
    <t xml:space="preserve">Text</t>
  </si>
  <si>
    <t xml:space="preserve">Individual item</t>
  </si>
  <si>
    <t xml:space="preserve">Best</t>
  </si>
  <si>
    <t xml:space="preserve">Worst</t>
  </si>
  <si>
    <t xml:space="preserve">Standard</t>
  </si>
  <si>
    <t xml:space="preserve">Status</t>
  </si>
  <si>
    <t xml:space="preserve">Deviation</t>
  </si>
  <si>
    <t xml:space="preserve">Training on timeline webpart</t>
  </si>
  <si>
    <t xml:space="preserve">Active Directory security group set up</t>
  </si>
  <si>
    <t xml:space="preserve">Branding Sales &amp; Ops from OOTB themes</t>
  </si>
  <si>
    <t xml:space="preserve">Edit InfoPath form to call dummy web service</t>
  </si>
  <si>
    <t xml:space="preserve">Test and document process to push Sales &amp; Ops site live</t>
  </si>
  <si>
    <t xml:space="preserve">Demonstrate search configuration</t>
  </si>
  <si>
    <t xml:space="preserve">Estimate evaluation against actual</t>
  </si>
  <si>
    <t xml:space="preserve">1. Enter the tracking start and length of tracking period.</t>
  </si>
  <si>
    <t xml:space="preserve">    Note that individual expert judgement is usually only appropriate for small, limited projects</t>
  </si>
  <si>
    <t xml:space="preserve">2. Enter actuals by period, using the same units as the estimates.</t>
  </si>
  <si>
    <t xml:space="preserve">3. You should only enter values for an individual item when it is complete.</t>
  </si>
  <si>
    <t xml:space="preserve">4. The entry by period is simply to help track values and does not have to be used; only the total is relevant.</t>
  </si>
  <si>
    <t xml:space="preserve">5. You don't have to complete all individual items, but can input one at a time to track project progress</t>
  </si>
  <si>
    <t xml:space="preserve">The sheet will calculate the Total actual, and the Magnitude of Relative Error (MRE).</t>
  </si>
  <si>
    <t xml:space="preserve">It will also calculate how often your actuals are within the best/worst range, and how often they are over or under the expected</t>
  </si>
  <si>
    <t xml:space="preserve">You should try and get Magnitude of Relative Error (MRE) as low as possible. This is how accurate your estimates are overall.</t>
  </si>
  <si>
    <r>
      <rPr>
        <sz val="10"/>
        <color rgb="FF000000"/>
        <rFont val="Nimbus Sans"/>
        <family val="2"/>
        <charset val="1"/>
      </rPr>
      <t xml:space="preserve">The </t>
    </r>
    <r>
      <rPr>
        <b val="true"/>
        <sz val="10"/>
        <color rgb="FF000000"/>
        <rFont val="Nimbus Sans"/>
        <family val="2"/>
        <charset val="1"/>
      </rPr>
      <t xml:space="preserve">Estimate Guidance</t>
    </r>
    <r>
      <rPr>
        <sz val="10"/>
        <color rgb="FF000000"/>
        <rFont val="Nimbus Sans"/>
        <family val="2"/>
        <charset val="1"/>
      </rPr>
      <t xml:space="preserve"> evaluates where your estimates are too small or too large (whether you need to increase or decrease estimates)</t>
    </r>
  </si>
  <si>
    <r>
      <rPr>
        <sz val="10"/>
        <color rgb="FF000000"/>
        <rFont val="Nimbus Sans"/>
        <family val="2"/>
        <charset val="1"/>
      </rPr>
      <t xml:space="preserve">The </t>
    </r>
    <r>
      <rPr>
        <b val="true"/>
        <sz val="10"/>
        <color rgb="FF000000"/>
        <rFont val="Nimbus Sans"/>
        <family val="2"/>
        <charset val="1"/>
      </rPr>
      <t xml:space="preserve">Range Guidance</t>
    </r>
    <r>
      <rPr>
        <sz val="10"/>
        <color rgb="FF000000"/>
        <rFont val="Nimbus Sans"/>
        <family val="2"/>
        <charset val="1"/>
      </rPr>
      <t xml:space="preserve"> evaluates whether your best/worst range is too narrow or too wide (increase or decrease the range)</t>
    </r>
  </si>
  <si>
    <t xml:space="preserve">If your In Range percent is consistently high, you can also increase the Statistical Accuracy for future projects.</t>
  </si>
  <si>
    <t xml:space="preserve">Tracking start</t>
  </si>
  <si>
    <t xml:space="preserve">Length (days):</t>
  </si>
  <si>
    <t xml:space="preserve">Calculations</t>
  </si>
  <si>
    <t xml:space="preserve">MRE</t>
  </si>
  <si>
    <t xml:space="preserve">In Range</t>
  </si>
  <si>
    <t xml:space="preserve">Target</t>
  </si>
  <si>
    <t xml:space="preserve">Estimates Guidance</t>
  </si>
  <si>
    <t xml:space="preserve">Range Guidance</t>
  </si>
  <si>
    <t xml:space="preserve">Actual</t>
  </si>
  <si>
    <t xml:space="preserve">Evaluation</t>
  </si>
  <si>
    <t xml:space="preserve">Est. &gt; Act.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</si>
</sst>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\-#,##0.00\ ;\-00\ ;@\ "/>
    <numFmt numFmtId="166" formatCode="0%"/>
    <numFmt numFmtId="167" formatCode="0.0%"/>
    <numFmt numFmtId="168" formatCode="General"/>
    <numFmt numFmtId="169" formatCode="#,##0.0\ ;\-#,##0.0\ ;\-00\ ;@\ "/>
    <numFmt numFmtId="170" formatCode="0.0"/>
    <numFmt numFmtId="171" formatCode="0.00"/>
    <numFmt numFmtId="172" formatCode="0.000"/>
    <numFmt numFmtId="173" formatCode="yyyy\-mm\-dd;@"/>
    <numFmt numFmtId="174" formatCode="mmm\ dd"/>
  </numFmts>
  <fonts count="23">
    <font>
      <sz val="10"/>
      <color rgb="FF000000"/>
      <name val="Nimbus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A7D00"/>
      <name val="Calibri"/>
      <family val="0"/>
      <charset val="1"/>
    </font>
    <font>
      <b val="true"/>
      <sz val="15"/>
      <color rgb="FF44546A"/>
      <name val="Calibri"/>
      <family val="0"/>
      <charset val="1"/>
    </font>
    <font>
      <b val="true"/>
      <sz val="13"/>
      <color rgb="FF44546A"/>
      <name val="Calibri"/>
      <family val="0"/>
      <charset val="1"/>
    </font>
    <font>
      <sz val="11"/>
      <color rgb="FF3F3F76"/>
      <name val="Calibri"/>
      <family val="0"/>
      <charset val="1"/>
    </font>
    <font>
      <b val="true"/>
      <sz val="11"/>
      <color rgb="FF3F3F3F"/>
      <name val="Calibri"/>
      <family val="0"/>
      <charset val="1"/>
    </font>
    <font>
      <b val="true"/>
      <sz val="10"/>
      <color rgb="FFFF0000"/>
      <name val="Nimbus Sans"/>
      <family val="2"/>
      <charset val="1"/>
    </font>
    <font>
      <b val="true"/>
      <sz val="10"/>
      <color rgb="FF000000"/>
      <name val="Nimbus Sans"/>
      <family val="2"/>
      <charset val="1"/>
    </font>
    <font>
      <b val="true"/>
      <u val="single"/>
      <sz val="10"/>
      <color rgb="FF000000"/>
      <name val="Nimbus Sans"/>
      <family val="2"/>
      <charset val="1"/>
    </font>
    <font>
      <b val="true"/>
      <sz val="10"/>
      <color rgb="FF0070C0"/>
      <name val="Nimbus Sans"/>
      <family val="2"/>
      <charset val="1"/>
    </font>
    <font>
      <sz val="8"/>
      <color rgb="FF000000"/>
      <name val="Nimbus Sans"/>
      <family val="2"/>
      <charset val="1"/>
    </font>
    <font>
      <b val="true"/>
      <i val="true"/>
      <sz val="10"/>
      <color rgb="FF000000"/>
      <name val="Nimbus Sans"/>
      <family val="2"/>
      <charset val="1"/>
    </font>
    <font>
      <b val="true"/>
      <sz val="13"/>
      <color rgb="FF44546A"/>
      <name val="Nimbus Sans"/>
      <family val="2"/>
      <charset val="1"/>
    </font>
    <font>
      <sz val="11"/>
      <color rgb="FF3F3F76"/>
      <name val="Nimbus Sans"/>
      <family val="2"/>
      <charset val="1"/>
    </font>
    <font>
      <b val="true"/>
      <sz val="10"/>
      <color rgb="FF0000FF"/>
      <name val="Nimbus Sans"/>
      <family val="2"/>
      <charset val="1"/>
    </font>
    <font>
      <b val="true"/>
      <sz val="11"/>
      <color rgb="FFFA7D00"/>
      <name val="Nimbus Sans"/>
      <family val="2"/>
      <charset val="1"/>
    </font>
    <font>
      <b val="true"/>
      <sz val="11"/>
      <color rgb="FF000000"/>
      <name val="Nimbus Sans"/>
      <family val="2"/>
      <charset val="1"/>
    </font>
    <font>
      <b val="true"/>
      <sz val="10"/>
      <color rgb="FF008000"/>
      <name val="Nimbus Sans"/>
      <family val="2"/>
      <charset val="1"/>
    </font>
    <font>
      <b val="true"/>
      <sz val="8"/>
      <color rgb="FF000000"/>
      <name val="Nimbus Sans"/>
      <family val="2"/>
      <charset val="1"/>
    </font>
    <font>
      <b val="true"/>
      <sz val="11"/>
      <color rgb="FF3F3F3F"/>
      <name val="Nimbus San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9BC2E6"/>
        <bgColor rgb="FFA2B8E1"/>
      </patternFill>
    </fill>
    <fill>
      <patternFill patternType="solid">
        <fgColor rgb="FFC0C0C0"/>
        <bgColor rgb="FFA2B8E1"/>
      </patternFill>
    </fill>
    <fill>
      <patternFill patternType="solid">
        <fgColor rgb="FFFFFF99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 diagonalUp="false" diagonalDown="false">
      <left/>
      <right/>
      <top/>
      <bottom style="thick">
        <color rgb="FF4472C4"/>
      </bottom>
      <diagonal/>
    </border>
    <border diagonalUp="false" diagonalDown="false">
      <left/>
      <right/>
      <top/>
      <bottom style="thick">
        <color rgb="FFA2B8E1"/>
      </bottom>
      <diagonal/>
    </border>
    <border diagonalUp="false" diagonalDown="false"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>
        <color rgb="FF7F7F7F"/>
      </left>
      <right/>
      <top style="hair">
        <color rgb="FF7F7F7F"/>
      </top>
      <bottom style="hair">
        <color rgb="FF7F7F7F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2" applyFont="true" applyBorder="true" applyAlignment="true" applyProtection="false">
      <alignment horizontal="general" vertical="bottom" textRotation="0" wrapText="false" indent="0" shrinkToFit="false"/>
    </xf>
    <xf numFmtId="164" fontId="6" fillId="0" borderId="3" applyFont="true" applyBorder="true" applyAlignment="true" applyProtection="false">
      <alignment horizontal="general" vertical="bottom" textRotation="0" wrapText="false" indent="0" shrinkToFit="false"/>
    </xf>
    <xf numFmtId="164" fontId="7" fillId="3" borderId="1" applyFont="true" applyBorder="true" applyAlignment="true" applyProtection="false">
      <alignment horizontal="general" vertical="bottom" textRotation="0" wrapText="false" indent="0" shrinkToFit="false"/>
    </xf>
    <xf numFmtId="164" fontId="8" fillId="2" borderId="4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3" borderId="1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3" borderId="1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8" fillId="2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9" fillId="4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6" fillId="3" borderId="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0" xfId="2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2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3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2" fillId="4" borderId="4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lculation" xfId="20"/>
    <cellStyle name="Comma" xfId="21"/>
    <cellStyle name="Heading 1 1" xfId="22"/>
    <cellStyle name="Heading 2 2" xfId="23"/>
    <cellStyle name="Input" xfId="24"/>
    <cellStyle name="Output" xfId="25"/>
    <cellStyle name="Percent" xfId="26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A2B8E1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BC2E6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A7D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reativecommons.org/licenses/by/4.0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4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F64" activeCellId="0" sqref="F64"/>
    </sheetView>
  </sheetViews>
  <sheetFormatPr defaultColWidth="11.5703125" defaultRowHeight="12.8" zeroHeight="false" outlineLevelRow="0" outlineLevelCol="0"/>
  <cols>
    <col collapsed="false" customWidth="true" hidden="false" outlineLevel="0" max="64" min="1" style="0" width="8.64"/>
  </cols>
  <sheetData>
    <row r="1" customFormat="false" ht="18.5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customFormat="false" ht="12.8" hidden="false" customHeight="false" outlineLevel="0" collapsed="false">
      <c r="A3" s="0" t="s">
        <v>1</v>
      </c>
    </row>
    <row r="4" customFormat="false" ht="12.8" hidden="false" customHeight="false" outlineLevel="0" collapsed="false">
      <c r="A4" s="0" t="s">
        <v>2</v>
      </c>
    </row>
    <row r="6" customFormat="false" ht="12.8" hidden="false" customHeight="false" outlineLevel="0" collapsed="false">
      <c r="A6" s="0" t="s">
        <v>3</v>
      </c>
    </row>
    <row r="7" customFormat="false" ht="12.8" hidden="false" customHeight="false" outlineLevel="0" collapsed="false">
      <c r="A7" s="0" t="s">
        <v>4</v>
      </c>
    </row>
    <row r="8" customFormat="false" ht="12.8" hidden="false" customHeight="false" outlineLevel="0" collapsed="false">
      <c r="A8" s="0" t="s">
        <v>5</v>
      </c>
    </row>
    <row r="9" customFormat="false" ht="12.8" hidden="false" customHeight="false" outlineLevel="0" collapsed="false">
      <c r="A9" s="0" t="s">
        <v>6</v>
      </c>
    </row>
    <row r="11" customFormat="false" ht="12.8" hidden="false" customHeight="false" outlineLevel="0" collapsed="false">
      <c r="A11" s="2" t="s">
        <v>7</v>
      </c>
    </row>
    <row r="12" customFormat="false" ht="13.8" hidden="false" customHeight="false" outlineLevel="0" collapsed="false">
      <c r="A12" s="0" t="s">
        <v>8</v>
      </c>
      <c r="H12" s="3"/>
    </row>
    <row r="14" customFormat="false" ht="12.8" hidden="false" customHeight="false" outlineLevel="0" collapsed="false">
      <c r="A14" s="0" t="s">
        <v>9</v>
      </c>
    </row>
    <row r="15" customFormat="false" ht="12.8" hidden="false" customHeight="false" outlineLevel="0" collapsed="false">
      <c r="A15" s="0" t="s">
        <v>10</v>
      </c>
    </row>
    <row r="16" customFormat="false" ht="12.8" hidden="false" customHeight="false" outlineLevel="0" collapsed="false">
      <c r="A16" s="0" t="s">
        <v>11</v>
      </c>
    </row>
    <row r="17" customFormat="false" ht="12.8" hidden="false" customHeight="false" outlineLevel="0" collapsed="false">
      <c r="A17" s="0" t="s">
        <v>12</v>
      </c>
    </row>
    <row r="18" customFormat="false" ht="12.8" hidden="false" customHeight="false" outlineLevel="0" collapsed="false">
      <c r="A18" s="0" t="s">
        <v>13</v>
      </c>
    </row>
    <row r="20" customFormat="false" ht="12.8" hidden="false" customHeight="false" outlineLevel="0" collapsed="false">
      <c r="A20" s="2" t="s">
        <v>14</v>
      </c>
    </row>
    <row r="21" customFormat="false" ht="12.8" hidden="false" customHeight="false" outlineLevel="0" collapsed="false">
      <c r="A21" s="0" t="s">
        <v>15</v>
      </c>
    </row>
    <row r="23" customFormat="false" ht="12.8" hidden="false" customHeight="false" outlineLevel="0" collapsed="false">
      <c r="A23" s="0" t="s">
        <v>16</v>
      </c>
    </row>
    <row r="24" customFormat="false" ht="12.8" hidden="false" customHeight="false" outlineLevel="0" collapsed="false">
      <c r="A24" s="0" t="s">
        <v>17</v>
      </c>
    </row>
    <row r="25" customFormat="false" ht="12.8" hidden="false" customHeight="false" outlineLevel="0" collapsed="false">
      <c r="A25" s="0" t="s">
        <v>18</v>
      </c>
    </row>
    <row r="26" customFormat="false" ht="12.8" hidden="false" customHeight="false" outlineLevel="0" collapsed="false">
      <c r="A26" s="0" t="s">
        <v>19</v>
      </c>
    </row>
    <row r="28" customFormat="false" ht="12.8" hidden="false" customHeight="false" outlineLevel="0" collapsed="false">
      <c r="A28" s="0" t="s">
        <v>20</v>
      </c>
    </row>
    <row r="29" customFormat="false" ht="12.8" hidden="false" customHeight="false" outlineLevel="0" collapsed="false">
      <c r="A29" s="0" t="s">
        <v>21</v>
      </c>
    </row>
    <row r="33" customFormat="false" ht="12.8" hidden="false" customHeight="false" outlineLevel="0" collapsed="false">
      <c r="A33" s="4" t="s">
        <v>22</v>
      </c>
    </row>
    <row r="34" customFormat="false" ht="12.8" hidden="false" customHeight="false" outlineLevel="0" collapsed="false">
      <c r="A34" s="0" t="s">
        <v>23</v>
      </c>
      <c r="L34" s="5" t="n">
        <v>0.997</v>
      </c>
    </row>
    <row r="36" customFormat="false" ht="12.8" hidden="false" customHeight="false" outlineLevel="0" collapsed="false">
      <c r="A36" s="0" t="s">
        <v>24</v>
      </c>
    </row>
    <row r="37" customFormat="false" ht="12.8" hidden="false" customHeight="false" outlineLevel="0" collapsed="false">
      <c r="A37" s="0" t="s">
        <v>25</v>
      </c>
    </row>
    <row r="38" customFormat="false" ht="12.8" hidden="false" customHeight="false" outlineLevel="0" collapsed="false">
      <c r="A38" s="0" t="s">
        <v>26</v>
      </c>
    </row>
    <row r="39" customFormat="false" ht="12.8" hidden="false" customHeight="false" outlineLevel="0" collapsed="false">
      <c r="A39" s="0" t="s">
        <v>27</v>
      </c>
    </row>
    <row r="40" customFormat="false" ht="12.8" hidden="false" customHeight="false" outlineLevel="0" collapsed="false">
      <c r="A40" s="0" t="s">
        <v>28</v>
      </c>
    </row>
    <row r="41" customFormat="false" ht="12.8" hidden="false" customHeight="false" outlineLevel="0" collapsed="false">
      <c r="A41" s="0" t="s">
        <v>29</v>
      </c>
    </row>
    <row r="42" customFormat="false" ht="12.8" hidden="false" customHeight="false" outlineLevel="0" collapsed="false">
      <c r="A42" s="0" t="s">
        <v>30</v>
      </c>
    </row>
    <row r="44" customFormat="false" ht="12.8" hidden="false" customHeight="false" outlineLevel="0" collapsed="false">
      <c r="A44" s="0" t="s">
        <v>31</v>
      </c>
    </row>
    <row r="45" customFormat="false" ht="12.8" hidden="false" customHeight="false" outlineLevel="0" collapsed="false">
      <c r="A45" s="0" t="s">
        <v>32</v>
      </c>
    </row>
    <row r="46" customFormat="false" ht="12.8" hidden="false" customHeight="false" outlineLevel="0" collapsed="false">
      <c r="A46" s="0" t="s">
        <v>33</v>
      </c>
    </row>
    <row r="48" customFormat="false" ht="12.8" hidden="false" customHeight="false" outlineLevel="0" collapsed="false">
      <c r="A48" s="0" t="s">
        <v>34</v>
      </c>
    </row>
    <row r="50" customFormat="false" ht="12.8" hidden="false" customHeight="false" outlineLevel="0" collapsed="false">
      <c r="A50" s="6" t="s">
        <v>35</v>
      </c>
    </row>
    <row r="51" customFormat="false" ht="12.8" hidden="false" customHeight="false" outlineLevel="0" collapsed="false">
      <c r="A51" s="7"/>
      <c r="B51" s="7"/>
      <c r="C51" s="7"/>
      <c r="D51" s="7"/>
      <c r="E51" s="7"/>
      <c r="F51" s="7"/>
      <c r="G51" s="7"/>
      <c r="H51" s="7" t="s">
        <v>36</v>
      </c>
    </row>
    <row r="52" customFormat="false" ht="12.8" hidden="false" customHeight="false" outlineLevel="0" collapsed="false">
      <c r="A52" s="7" t="s">
        <v>37</v>
      </c>
      <c r="B52" s="7"/>
      <c r="C52" s="7" t="s">
        <v>38</v>
      </c>
      <c r="D52" s="7"/>
      <c r="E52" s="7"/>
      <c r="F52" s="7"/>
      <c r="G52" s="7"/>
      <c r="H52" s="7"/>
    </row>
    <row r="53" customFormat="false" ht="12.8" hidden="false" customHeight="false" outlineLevel="0" collapsed="false">
      <c r="A53" s="7" t="s">
        <v>39</v>
      </c>
      <c r="B53" s="7"/>
      <c r="C53" s="7" t="s">
        <v>40</v>
      </c>
      <c r="D53" s="7"/>
      <c r="E53" s="7"/>
      <c r="F53" s="7"/>
      <c r="G53" s="7"/>
      <c r="H53" s="7" t="s">
        <v>41</v>
      </c>
    </row>
    <row r="54" customFormat="false" ht="12.8" hidden="false" customHeight="false" outlineLevel="0" collapsed="false">
      <c r="A54" s="7" t="s">
        <v>42</v>
      </c>
      <c r="B54" s="7"/>
      <c r="C54" s="7" t="s">
        <v>43</v>
      </c>
      <c r="D54" s="7"/>
      <c r="E54" s="7"/>
      <c r="F54" s="7"/>
      <c r="G54" s="7"/>
      <c r="H54" s="7" t="s">
        <v>44</v>
      </c>
    </row>
    <row r="55" customFormat="false" ht="12.8" hidden="false" customHeight="false" outlineLevel="0" collapsed="false">
      <c r="A55" s="7"/>
      <c r="B55" s="7"/>
      <c r="C55" s="7"/>
      <c r="D55" s="7"/>
      <c r="E55" s="7"/>
      <c r="F55" s="7"/>
      <c r="G55" s="7"/>
      <c r="H55" s="7"/>
    </row>
    <row r="56" customFormat="false" ht="12.8" hidden="false" customHeight="false" outlineLevel="0" collapsed="false">
      <c r="A56" s="7" t="s">
        <v>45</v>
      </c>
      <c r="B56" s="7"/>
      <c r="C56" s="7" t="s">
        <v>46</v>
      </c>
      <c r="D56" s="7"/>
      <c r="E56" s="7"/>
      <c r="F56" s="7"/>
      <c r="G56" s="7"/>
      <c r="H56" s="7" t="s">
        <v>47</v>
      </c>
    </row>
    <row r="57" customFormat="false" ht="12.8" hidden="false" customHeight="false" outlineLevel="0" collapsed="false">
      <c r="A57" s="7" t="s">
        <v>48</v>
      </c>
      <c r="B57" s="7"/>
      <c r="C57" s="7" t="s">
        <v>49</v>
      </c>
      <c r="D57" s="7"/>
      <c r="E57" s="7"/>
      <c r="F57" s="7"/>
      <c r="G57" s="7"/>
      <c r="H57" s="7" t="s">
        <v>50</v>
      </c>
    </row>
    <row r="58" customFormat="false" ht="12.8" hidden="false" customHeight="false" outlineLevel="0" collapsed="false">
      <c r="A58" s="7"/>
      <c r="B58" s="7"/>
      <c r="C58" s="7"/>
      <c r="D58" s="7"/>
      <c r="E58" s="7"/>
      <c r="F58" s="7"/>
      <c r="G58" s="7"/>
      <c r="H58" s="7"/>
    </row>
    <row r="59" customFormat="false" ht="12.8" hidden="false" customHeight="false" outlineLevel="0" collapsed="false">
      <c r="A59" s="7" t="s">
        <v>51</v>
      </c>
      <c r="B59" s="7"/>
      <c r="C59" s="7" t="s">
        <v>52</v>
      </c>
      <c r="D59" s="7"/>
      <c r="E59" s="7"/>
      <c r="F59" s="7"/>
      <c r="G59" s="7"/>
      <c r="H59" s="7" t="s">
        <v>53</v>
      </c>
    </row>
    <row r="60" customFormat="false" ht="12.8" hidden="false" customHeight="false" outlineLevel="0" collapsed="false">
      <c r="A60" s="7" t="s">
        <v>54</v>
      </c>
      <c r="B60" s="7"/>
      <c r="C60" s="7" t="s">
        <v>55</v>
      </c>
      <c r="D60" s="7"/>
      <c r="E60" s="7"/>
      <c r="F60" s="7"/>
      <c r="G60" s="7"/>
    </row>
    <row r="61" customFormat="false" ht="12.8" hidden="false" customHeight="false" outlineLevel="0" collapsed="false">
      <c r="A61" s="7" t="s">
        <v>56</v>
      </c>
      <c r="B61" s="7"/>
      <c r="C61" s="7" t="s">
        <v>57</v>
      </c>
      <c r="D61" s="7"/>
      <c r="E61" s="7"/>
      <c r="F61" s="7"/>
      <c r="G61" s="7"/>
      <c r="H61" s="7"/>
    </row>
    <row r="64" customFormat="false" ht="12.8" hidden="false" customHeight="false" outlineLevel="0" collapsed="false">
      <c r="A64" s="0" t="s">
        <v>58</v>
      </c>
    </row>
    <row r="65" customFormat="false" ht="12.8" hidden="false" customHeight="false" outlineLevel="0" collapsed="false">
      <c r="A65" s="8" t="s">
        <v>59</v>
      </c>
    </row>
    <row r="66" customFormat="false" ht="12.8" hidden="false" customHeight="false" outlineLevel="0" collapsed="false">
      <c r="A66" s="8" t="s">
        <v>60</v>
      </c>
    </row>
    <row r="68" customFormat="false" ht="12.8" hidden="false" customHeight="false" outlineLevel="0" collapsed="false">
      <c r="A68" s="6" t="s">
        <v>61</v>
      </c>
    </row>
    <row r="70" customFormat="false" ht="12.8" hidden="false" customHeight="false" outlineLevel="0" collapsed="false">
      <c r="B70" s="9" t="s">
        <v>62</v>
      </c>
      <c r="C70" s="9" t="s">
        <v>63</v>
      </c>
      <c r="D70" s="9" t="s">
        <v>64</v>
      </c>
      <c r="E70" s="9" t="s">
        <v>22</v>
      </c>
    </row>
    <row r="72" customFormat="false" ht="12.8" hidden="false" customHeight="false" outlineLevel="0" collapsed="false">
      <c r="B72" s="0" t="n">
        <v>1</v>
      </c>
      <c r="C72" s="0" t="n">
        <v>2007</v>
      </c>
      <c r="D72" s="0" t="s">
        <v>65</v>
      </c>
      <c r="E72" s="0" t="s">
        <v>66</v>
      </c>
    </row>
    <row r="73" customFormat="false" ht="12.8" hidden="false" customHeight="false" outlineLevel="0" collapsed="false">
      <c r="B73" s="0" t="n">
        <v>2</v>
      </c>
      <c r="C73" s="0" t="n">
        <v>2010</v>
      </c>
      <c r="D73" s="0" t="s">
        <v>65</v>
      </c>
      <c r="E73" s="0" t="s">
        <v>67</v>
      </c>
    </row>
    <row r="74" customFormat="false" ht="12.8" hidden="false" customHeight="false" outlineLevel="0" collapsed="false">
      <c r="B74" s="0" t="n">
        <v>3</v>
      </c>
      <c r="C74" s="0" t="n">
        <v>2020</v>
      </c>
      <c r="D74" s="0" t="s">
        <v>65</v>
      </c>
      <c r="E74" s="0" t="s">
        <v>68</v>
      </c>
    </row>
  </sheetData>
  <hyperlinks>
    <hyperlink ref="A66" r:id="rId1" display="https://creativecommons.org/licenses/by/4.0/"/>
  </hyperlinks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8" activeCellId="0" sqref="A3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0" width="45.49"/>
    <col collapsed="false" customWidth="true" hidden="false" outlineLevel="0" max="2" min="2" style="10" width="11.88"/>
    <col collapsed="false" customWidth="true" hidden="false" outlineLevel="0" max="3" min="3" style="10" width="12.69"/>
    <col collapsed="false" customWidth="true" hidden="false" outlineLevel="0" max="4" min="4" style="10" width="12.15"/>
    <col collapsed="false" customWidth="true" hidden="false" outlineLevel="0" max="5" min="5" style="10" width="11.07"/>
    <col collapsed="false" customWidth="true" hidden="false" outlineLevel="0" max="8" min="6" style="10" width="10.26"/>
    <col collapsed="false" customWidth="true" hidden="false" outlineLevel="0" max="9" min="9" style="10" width="8.21"/>
    <col collapsed="false" customWidth="true" hidden="false" outlineLevel="0" max="10" min="10" style="10" width="10.53"/>
    <col collapsed="false" customWidth="true" hidden="false" outlineLevel="0" max="12" min="11" style="10" width="10.8"/>
    <col collapsed="false" customWidth="true" hidden="false" outlineLevel="0" max="64" min="13" style="10" width="8.21"/>
    <col collapsed="false" customWidth="false" hidden="false" outlineLevel="0" max="1024" min="65" style="10" width="11.52"/>
  </cols>
  <sheetData>
    <row r="1" customFormat="false" ht="16.15" hidden="false" customHeight="false" outlineLevel="0" collapsed="false">
      <c r="A1" s="11" t="s">
        <v>69</v>
      </c>
      <c r="B1" s="11"/>
      <c r="C1" s="11"/>
      <c r="D1" s="11"/>
      <c r="E1" s="11"/>
      <c r="F1" s="11"/>
      <c r="G1" s="11"/>
      <c r="H1" s="11"/>
    </row>
    <row r="3" customFormat="false" ht="13.8" hidden="false" customHeight="false" outlineLevel="0" collapsed="false">
      <c r="A3" s="10" t="s">
        <v>70</v>
      </c>
      <c r="B3" s="12" t="s">
        <v>71</v>
      </c>
      <c r="C3" s="12"/>
      <c r="D3" s="12"/>
      <c r="E3" s="12"/>
    </row>
    <row r="4" customFormat="false" ht="13.8" hidden="false" customHeight="false" outlineLevel="0" collapsed="false">
      <c r="A4" s="10" t="s">
        <v>72</v>
      </c>
      <c r="B4" s="13" t="s">
        <v>73</v>
      </c>
      <c r="C4" s="13"/>
      <c r="D4" s="13"/>
      <c r="E4" s="13"/>
    </row>
    <row r="5" customFormat="false" ht="12.8" hidden="false" customHeight="false" outlineLevel="0" collapsed="false">
      <c r="A5" s="10" t="s">
        <v>74</v>
      </c>
      <c r="B5" s="14"/>
      <c r="C5" s="14"/>
      <c r="D5" s="14"/>
      <c r="E5" s="14"/>
    </row>
    <row r="6" customFormat="false" ht="13.8" hidden="false" customHeight="false" outlineLevel="0" collapsed="false">
      <c r="A6" s="10" t="s">
        <v>75</v>
      </c>
      <c r="B6" s="12" t="s">
        <v>76</v>
      </c>
      <c r="C6" s="12"/>
      <c r="D6" s="12"/>
      <c r="E6" s="12"/>
    </row>
    <row r="7" customFormat="false" ht="12.8" hidden="false" customHeight="false" outlineLevel="0" collapsed="false">
      <c r="B7" s="15"/>
    </row>
    <row r="8" customFormat="false" ht="13.8" hidden="false" customHeight="false" outlineLevel="0" collapsed="false">
      <c r="A8" s="10" t="s">
        <v>77</v>
      </c>
      <c r="B8" s="16" t="s">
        <v>78</v>
      </c>
      <c r="C8" s="16"/>
      <c r="D8" s="17" t="n">
        <f aca="false">IFERROR(VALUE(B8),VALUE(LEFT(B8,FIND(" ",B8))))</f>
        <v>0.7</v>
      </c>
      <c r="F8" s="18" t="s">
        <v>79</v>
      </c>
      <c r="G8" s="19" t="n">
        <f aca="false">IF(D8=0.5,1.4,IF(D8=0.6,1.7,IF(D8=0.7,2.1,IF(D8=0.8,2.6,IF(D8=0.9,3.3,IF(D8=0.997,6))))))</f>
        <v>2.1</v>
      </c>
    </row>
    <row r="10" customFormat="false" ht="15.6" hidden="false" customHeight="true" outlineLevel="0" collapsed="false">
      <c r="A10" s="2" t="s">
        <v>80</v>
      </c>
      <c r="B10" s="20" t="s">
        <v>81</v>
      </c>
      <c r="C10" s="20"/>
      <c r="D10" s="20"/>
      <c r="E10" s="20"/>
      <c r="F10" s="21" t="n">
        <f aca="false">VLOOKUP(VALUE(LEFT(B10,FIND("%",B10))),B18:H34,5,0)</f>
        <v>11.0239812332522</v>
      </c>
      <c r="G10" s="10" t="str">
        <f aca="false">B6</f>
        <v>Days</v>
      </c>
    </row>
    <row r="11" customFormat="false" ht="12.8" hidden="false" customHeight="false" outlineLevel="0" collapsed="false">
      <c r="A11" s="6"/>
      <c r="B11" s="22"/>
      <c r="D11" s="23" t="str">
        <f aca="false">IF(E11&gt;=0,"Contingency","Optimistic adjustment")</f>
        <v>Contingency</v>
      </c>
      <c r="E11" s="24" t="n">
        <f aca="false">F10-E15</f>
        <v>4.12398123325219</v>
      </c>
      <c r="F11" s="25"/>
    </row>
    <row r="13" customFormat="false" ht="12.8" hidden="false" customHeight="false" outlineLevel="0" collapsed="false">
      <c r="A13" s="10" t="s">
        <v>82</v>
      </c>
      <c r="B13" s="26" t="s">
        <v>83</v>
      </c>
      <c r="C13" s="27" t="s">
        <v>84</v>
      </c>
      <c r="D13" s="27" t="s">
        <v>85</v>
      </c>
      <c r="E13" s="28" t="s">
        <v>86</v>
      </c>
      <c r="F13" s="10" t="s">
        <v>87</v>
      </c>
      <c r="G13" s="10" t="s">
        <v>42</v>
      </c>
      <c r="H13" s="29"/>
    </row>
    <row r="14" customFormat="false" ht="12.8" hidden="false" customHeight="false" outlineLevel="0" collapsed="false">
      <c r="B14" s="30" t="str">
        <f aca="false">" p"&amp;ROUND(50-Estimate_Worksheet!D8/2*100,0)</f>
        <v>p15</v>
      </c>
      <c r="C14" s="31" t="str">
        <f aca="false">" p50"</f>
        <v>p50</v>
      </c>
      <c r="D14" s="31" t="str">
        <f aca="false">" p"&amp;ROUND(50+Estimate_Worksheet!D8/2*100,0)</f>
        <v>p85</v>
      </c>
      <c r="E14" s="32" t="s">
        <v>88</v>
      </c>
      <c r="G14" s="29"/>
    </row>
    <row r="15" customFormat="false" ht="12.8" hidden="false" customHeight="false" outlineLevel="0" collapsed="false">
      <c r="B15" s="33" t="n">
        <f aca="false">IF(F15&gt;0, E15-(historical_adjustment_value/2*F15)+(G15*2*F15), 0)</f>
        <v>5.70098163517694</v>
      </c>
      <c r="C15" s="34" t="n">
        <f aca="false">E15-(G15*F15)</f>
        <v>6.82219832320433</v>
      </c>
      <c r="D15" s="34" t="n">
        <f aca="false">IF(F15&gt;0, E15+(historical_adjustment_value/2*F15)+(G15*2*F15), 0)</f>
        <v>8.41022507200575</v>
      </c>
      <c r="E15" s="35" t="n">
        <f aca="false">SUM(E38:E87)</f>
        <v>6.9</v>
      </c>
      <c r="F15" s="36" t="n">
        <f aca="false">SUMSQ(F38:F87)^0.5</f>
        <v>1.29011592229944</v>
      </c>
      <c r="G15" s="29" t="n">
        <f aca="false">IF(E15=0, 0, SUMPRODUCT(E38:E87,G38:G87)/E15)</f>
        <v>0.0603059581320428</v>
      </c>
      <c r="H15" s="25"/>
    </row>
    <row r="16" customFormat="false" ht="12.75" hidden="false" customHeight="true" outlineLevel="0" collapsed="false">
      <c r="C16" s="25"/>
      <c r="D16" s="25"/>
      <c r="F16" s="25"/>
      <c r="G16" s="25"/>
    </row>
    <row r="17" customFormat="false" ht="12.75" hidden="true" customHeight="true" outlineLevel="0" collapsed="false">
      <c r="A17" s="37" t="s">
        <v>89</v>
      </c>
      <c r="B17" s="10" t="s">
        <v>90</v>
      </c>
      <c r="C17" s="25" t="s">
        <v>91</v>
      </c>
      <c r="D17" s="10" t="s">
        <v>92</v>
      </c>
      <c r="E17" s="25" t="s">
        <v>93</v>
      </c>
      <c r="F17" s="25" t="s">
        <v>94</v>
      </c>
      <c r="G17" s="10" t="s">
        <v>95</v>
      </c>
      <c r="H17" s="25" t="s">
        <v>96</v>
      </c>
      <c r="M17" s="38"/>
    </row>
    <row r="18" customFormat="false" ht="12.75" hidden="true" customHeight="true" outlineLevel="0" collapsed="false">
      <c r="A18" s="39"/>
      <c r="B18" s="17" t="n">
        <v>0.003</v>
      </c>
      <c r="C18" s="40" t="n">
        <v>-3</v>
      </c>
      <c r="D18" s="41" t="n">
        <f aca="false">-$G$15+ABS(0.5-B18)*(3*$G$15)/(Estimate_Worksheet!$D$8/2)</f>
        <v>0.196597423510459</v>
      </c>
      <c r="E18" s="40" t="n">
        <f aca="false">C18+D18</f>
        <v>-2.80340257648954</v>
      </c>
      <c r="F18" s="42" t="n">
        <f aca="false">$E$15+E18*$F$15</f>
        <v>3.28328569945558</v>
      </c>
      <c r="G18" s="10" t="str">
        <f aca="false">IF(AND($B$15&lt;(F18+F19)/2),"Best","")&amp;IF(AND($C$15&lt;(F18+F19)/2),"Likely","")&amp;IF(AND($D$15&lt;(F18+F19)/2),"Worst","")</f>
        <v/>
      </c>
      <c r="H18" s="10" t="str">
        <f aca="false">ROUND(B18*100,1)&amp;"% confidence; total estimate "&amp;ROUND(F18,2)&amp;IF(G18="",""," ("&amp;G18&amp;")")</f>
        <v>0.3% confidence; total estimate 3.28</v>
      </c>
      <c r="M18" s="38"/>
    </row>
    <row r="19" customFormat="false" ht="12.75" hidden="true" customHeight="true" outlineLevel="0" collapsed="false">
      <c r="A19" s="39"/>
      <c r="B19" s="25" t="n">
        <v>0.02</v>
      </c>
      <c r="C19" s="40" t="n">
        <v>-2</v>
      </c>
      <c r="D19" s="41" t="n">
        <f aca="false">-$G$15+ABS(0.5-B19)*(3*$G$15)/(Estimate_Worksheet!$D$8/2)</f>
        <v>0.187809983896933</v>
      </c>
      <c r="E19" s="40" t="n">
        <f aca="false">C19+D19</f>
        <v>-1.81219001610307</v>
      </c>
      <c r="F19" s="42" t="n">
        <f aca="false">$E$15+E19*$F$15</f>
        <v>4.56206480599336</v>
      </c>
      <c r="G19" s="10" t="str">
        <f aca="false">IF(AND($B$15&gt;=(F19+F18)/2,$B$15&lt;(F19+F20)/2),"Best","")&amp;IF(AND($C$15&gt;=(F19+F18)/2,$C$15&lt;(F19+F20)/2),"Likely","")&amp;IF(AND($D$15&gt;=(F19+F18)/2,$D$15&lt;(F19+F20)/2),"Worst","")</f>
        <v/>
      </c>
      <c r="H19" s="10" t="str">
        <f aca="false">ROUND(B19*100,1)&amp;"% confidence; total estimate "&amp;ROUND(F19,2)&amp;IF(G19="",""," ("&amp;G19&amp;")")</f>
        <v>2% confidence; total estimate 4.56</v>
      </c>
      <c r="M19" s="38"/>
    </row>
    <row r="20" customFormat="false" ht="12.75" hidden="true" customHeight="true" outlineLevel="0" collapsed="false">
      <c r="A20" s="39"/>
      <c r="B20" s="25" t="n">
        <v>0.1</v>
      </c>
      <c r="C20" s="40" t="n">
        <v>-1.28</v>
      </c>
      <c r="D20" s="41" t="n">
        <f aca="false">-$G$15+ABS(0.5-B20)*(3*$G$15)/(Estimate_Worksheet!$D$8/2)</f>
        <v>0.146457326892104</v>
      </c>
      <c r="E20" s="40" t="n">
        <f aca="false">C20+D20</f>
        <v>-1.1335426731079</v>
      </c>
      <c r="F20" s="42" t="n">
        <f aca="false">$E$15+E20*$F$15</f>
        <v>5.43759854881764</v>
      </c>
      <c r="G20" s="10" t="str">
        <f aca="false">IF(AND($B$15&gt;=(F20+F19)/2,$B$15&lt;(F20+F21)/2),"Best","")&amp;IF(AND($C$15&gt;=(F20+F19)/2,$C$15&lt;(F20+F21)/2),"Likely","")&amp;IF(AND($D$15&gt;=(F20+F19)/2,$D$15&lt;(F20+F21)/2),"Worst","")</f>
        <v/>
      </c>
      <c r="H20" s="10" t="str">
        <f aca="false">ROUND(B20*100,1)&amp;"% confidence; total estimate "&amp;ROUND(F20,2)&amp;IF(G20="",""," ("&amp;G20&amp;")")</f>
        <v>10% confidence; total estimate 5.44</v>
      </c>
      <c r="M20" s="38"/>
    </row>
    <row r="21" customFormat="false" ht="12.75" hidden="true" customHeight="true" outlineLevel="0" collapsed="false">
      <c r="A21" s="39"/>
      <c r="B21" s="25" t="n">
        <v>0.16</v>
      </c>
      <c r="C21" s="40" t="n">
        <v>-1</v>
      </c>
      <c r="D21" s="41" t="n">
        <f aca="false">-$G$15+ABS(0.5-B21)*(3*$G$15)/(Estimate_Worksheet!$D$8/2)</f>
        <v>0.115442834138482</v>
      </c>
      <c r="E21" s="40" t="n">
        <f aca="false">C21+D21</f>
        <v>-0.884557165861518</v>
      </c>
      <c r="F21" s="42" t="n">
        <f aca="false">$E$15+E21*$F$15</f>
        <v>5.75881871613799</v>
      </c>
      <c r="G21" s="10" t="str">
        <f aca="false">IF(AND($B$15&gt;=(F21+F20)/2,$B$15&lt;(F21+F22)/2),"Best","")&amp;IF(AND($C$15&gt;=(F21+F20)/2,$C$15&lt;(F21+F22)/2),"Likely","")&amp;IF(AND($D$15&gt;=(F21+F20)/2,$D$15&lt;(F21+F22)/2),"Worst","")</f>
        <v>Best</v>
      </c>
      <c r="H21" s="10" t="str">
        <f aca="false">ROUND(B21*100,1)&amp;"% confidence; total estimate "&amp;ROUND(F21,2)&amp;IF(G21="",""," ("&amp;G21&amp;")")</f>
        <v>16% confidence; total estimate 5.76 (Best)</v>
      </c>
      <c r="M21" s="38"/>
    </row>
    <row r="22" customFormat="false" ht="12.75" hidden="true" customHeight="true" outlineLevel="0" collapsed="false">
      <c r="A22" s="39"/>
      <c r="B22" s="25" t="n">
        <v>0.2</v>
      </c>
      <c r="C22" s="40" t="n">
        <v>-0.84</v>
      </c>
      <c r="D22" s="41" t="n">
        <f aca="false">-$G$15+ABS(0.5-B22)*(3*$G$15)/(Estimate_Worksheet!$D$8/2)</f>
        <v>0.0947665056360672</v>
      </c>
      <c r="E22" s="40" t="n">
        <f aca="false">C22+D22</f>
        <v>-0.745233494363933</v>
      </c>
      <c r="F22" s="42" t="n">
        <f aca="false">$E$15+E22*$F$15</f>
        <v>5.93856240309025</v>
      </c>
      <c r="G22" s="10" t="str">
        <f aca="false">IF(AND($B$15&gt;=(F22+F21)/2,$B$15&lt;(F22+F23)/2),"Best","")&amp;IF(AND($C$15&gt;=(F22+F21)/2,$C$15&lt;(F22+F23)/2),"Likely","")&amp;IF(AND($D$15&gt;=(F22+F21)/2,$D$15&lt;(F22+F23)/2),"Worst","")</f>
        <v/>
      </c>
      <c r="H22" s="10" t="str">
        <f aca="false">ROUND(B22*100,1)&amp;"% confidence; total estimate "&amp;ROUND(F22,2)&amp;IF(G22="",""," ("&amp;G22&amp;")")</f>
        <v>20% confidence; total estimate 5.94</v>
      </c>
      <c r="M22" s="38"/>
    </row>
    <row r="23" customFormat="false" ht="12.75" hidden="true" customHeight="true" outlineLevel="0" collapsed="false">
      <c r="A23" s="39"/>
      <c r="B23" s="25" t="n">
        <v>0.25</v>
      </c>
      <c r="C23" s="40" t="n">
        <v>-0.67</v>
      </c>
      <c r="D23" s="41" t="n">
        <f aca="false">-$G$15+ABS(0.5-B23)*(3*$G$15)/(Estimate_Worksheet!$D$8/2)</f>
        <v>0.0689210950080489</v>
      </c>
      <c r="E23" s="40" t="n">
        <f aca="false">C23+D23</f>
        <v>-0.601078904991951</v>
      </c>
      <c r="F23" s="42" t="n">
        <f aca="false">$E$15+E23*$F$15</f>
        <v>6.12453853411158</v>
      </c>
      <c r="G23" s="10" t="str">
        <f aca="false">IF(AND($B$15&gt;=(F23+F22)/2,$B$15&lt;(F23+F24)/2),"Best","")&amp;IF(AND($C$15&gt;=(F23+F22)/2,$C$15&lt;(F23+F24)/2),"Likely","")&amp;IF(AND($D$15&gt;=(F23+F22)/2,$D$15&lt;(F23+F24)/2),"Worst","")</f>
        <v/>
      </c>
      <c r="H23" s="10" t="str">
        <f aca="false">ROUND(B23*100,1)&amp;"% confidence; total estimate "&amp;ROUND(F23,2)&amp;IF(G23="",""," ("&amp;G23&amp;")")</f>
        <v>25% confidence; total estimate 6.12</v>
      </c>
      <c r="M23" s="38"/>
    </row>
    <row r="24" customFormat="false" ht="12.75" hidden="true" customHeight="true" outlineLevel="0" collapsed="false">
      <c r="A24" s="39"/>
      <c r="B24" s="25" t="n">
        <v>0.3</v>
      </c>
      <c r="C24" s="40" t="n">
        <v>-0.52</v>
      </c>
      <c r="D24" s="41" t="n">
        <f aca="false">-$G$15+ABS(0.5-B24)*(3*$G$15)/(Estimate_Worksheet!$D$8/2)</f>
        <v>0.0430756843800305</v>
      </c>
      <c r="E24" s="40" t="n">
        <f aca="false">C24+D24</f>
        <v>-0.476924315619969</v>
      </c>
      <c r="F24" s="42" t="n">
        <f aca="false">$E$15+E24*$F$15</f>
        <v>6.28471234668692</v>
      </c>
      <c r="G24" s="10" t="str">
        <f aca="false">IF(AND($B$15&gt;=(F24+F23)/2,$B$15&lt;(F24+F25)/2),"Best","")&amp;IF(AND($C$15&gt;=(F24+F23)/2,$C$15&lt;(F24+F25)/2),"Likely","")&amp;IF(AND($D$15&gt;=(F24+F23)/2,$D$15&lt;(F24+F25)/2),"Worst","")</f>
        <v/>
      </c>
      <c r="H24" s="10" t="str">
        <f aca="false">ROUND(B24*100,1)&amp;"% confidence; total estimate "&amp;ROUND(F24,2)&amp;IF(G24="",""," ("&amp;G24&amp;")")</f>
        <v>30% confidence; total estimate 6.28</v>
      </c>
      <c r="M24" s="38"/>
    </row>
    <row r="25" customFormat="false" ht="12.75" hidden="true" customHeight="true" outlineLevel="0" collapsed="false">
      <c r="A25" s="39"/>
      <c r="B25" s="25" t="n">
        <v>0.4</v>
      </c>
      <c r="C25" s="40" t="n">
        <v>-0.25</v>
      </c>
      <c r="D25" s="41" t="n">
        <f aca="false">-$G$15+ABS(0.5-B25)*(3*$G$15)/(Estimate_Worksheet!$D$8/2)</f>
        <v>-0.00861513687600612</v>
      </c>
      <c r="E25" s="40" t="n">
        <f aca="false">C25+D25</f>
        <v>-0.258615136876006</v>
      </c>
      <c r="F25" s="42" t="n">
        <f aca="false">$E$15+E25*$F$15</f>
        <v>6.56635649416862</v>
      </c>
      <c r="G25" s="10" t="str">
        <f aca="false">IF(AND($B$15&gt;=(F25+F24)/2,$B$15&lt;(F25+F26)/2),"Best","")&amp;IF(AND($C$15&gt;=(F25+F24)/2,$C$15&lt;(F25+F26)/2),"Likely","")&amp;IF(AND($D$15&gt;=(F25+F24)/2,$D$15&lt;(F25+F26)/2),"Worst","")</f>
        <v/>
      </c>
      <c r="H25" s="10" t="str">
        <f aca="false">ROUND(B25*100,1)&amp;"% confidence; total estimate "&amp;ROUND(F25,2)&amp;IF(G25="",""," ("&amp;G25&amp;")")</f>
        <v>40% confidence; total estimate 6.57</v>
      </c>
      <c r="M25" s="38"/>
    </row>
    <row r="26" customFormat="false" ht="12.75" hidden="true" customHeight="true" outlineLevel="0" collapsed="false">
      <c r="A26" s="39"/>
      <c r="B26" s="25" t="n">
        <v>0.5</v>
      </c>
      <c r="C26" s="40" t="n">
        <v>0</v>
      </c>
      <c r="D26" s="40" t="n">
        <f aca="false">-G15</f>
        <v>-0.0603059581320428</v>
      </c>
      <c r="E26" s="40" t="n">
        <f aca="false">C26+D26</f>
        <v>-0.0603059581320428</v>
      </c>
      <c r="F26" s="42" t="n">
        <f aca="false">$E$15+E26*$F$15</f>
        <v>6.82219832320433</v>
      </c>
      <c r="G26" s="10" t="str">
        <f aca="false">IF(AND($B$15&gt;=(F26+F25)/2,$B$15&lt;(F26+F27)/2),"Best","")&amp;IF(AND($C$15&gt;=(F26+F25)/2,$C$15&lt;(F26+F27)/2),"Likely","")&amp;IF(AND($D$15&gt;=(F26+F25)/2,$D$15&lt;(F26+F27)/2),"Worst","")</f>
        <v>Likely</v>
      </c>
      <c r="H26" s="10" t="str">
        <f aca="false">ROUND(B26*100,1)&amp;"% confidence; total estimate "&amp;ROUND(F26,2)&amp;IF(G26="",""," ("&amp;G26&amp;")")</f>
        <v>50% confidence; total estimate 6.82 (Likely)</v>
      </c>
      <c r="M26" s="38"/>
    </row>
    <row r="27" customFormat="false" ht="12.75" hidden="true" customHeight="true" outlineLevel="0" collapsed="false">
      <c r="A27" s="39"/>
      <c r="B27" s="25" t="n">
        <v>0.6</v>
      </c>
      <c r="C27" s="40" t="n">
        <v>0.25</v>
      </c>
      <c r="D27" s="41" t="n">
        <f aca="false">-$G$15+ABS(0.5-B27)*(3*$G$15)/(Estimate_Worksheet!$D$8/2)</f>
        <v>-0.00861513687600607</v>
      </c>
      <c r="E27" s="40" t="n">
        <f aca="false">C27+D27</f>
        <v>0.241384863123994</v>
      </c>
      <c r="F27" s="42" t="n">
        <f aca="false">$E$15+E27*$F$15</f>
        <v>7.21141445531833</v>
      </c>
      <c r="G27" s="10" t="str">
        <f aca="false">IF(AND($B$15&gt;=(F27+F26)/2,$B$15&lt;(F27+F28)/2),"Best","")&amp;IF(AND($C$15&gt;=(F27+F26)/2,$C$15&lt;(F27+F28)/2),"Likely","")&amp;IF(AND($D$15&gt;=(F27+F26)/2,$D$15&lt;(F27+F28)/2),"Worst","")</f>
        <v/>
      </c>
      <c r="H27" s="10" t="str">
        <f aca="false">ROUND(B27*100,1)&amp;"% confidence; total estimate "&amp;ROUND(F27,2)&amp;IF(G27="",""," ("&amp;G27&amp;")")</f>
        <v>60% confidence; total estimate 7.21</v>
      </c>
      <c r="M27" s="38"/>
    </row>
    <row r="28" customFormat="false" ht="12.75" hidden="true" customHeight="true" outlineLevel="0" collapsed="false">
      <c r="A28" s="39"/>
      <c r="B28" s="25" t="n">
        <v>0.7</v>
      </c>
      <c r="C28" s="40" t="n">
        <v>0.52</v>
      </c>
      <c r="D28" s="41" t="n">
        <f aca="false">-$G$15+ABS(0.5-B28)*(3*$G$15)/(Estimate_Worksheet!$D$8/2)</f>
        <v>0.0430756843800306</v>
      </c>
      <c r="E28" s="40" t="n">
        <f aca="false">C28+D28</f>
        <v>0.563075684380031</v>
      </c>
      <c r="F28" s="42" t="n">
        <f aca="false">$E$15+E28*$F$15</f>
        <v>7.62643290587833</v>
      </c>
      <c r="G28" s="10" t="str">
        <f aca="false">IF(AND($B$15&gt;=(F28+F27)/2,$B$15&lt;(F28+F29)/2),"Best","")&amp;IF(AND($C$15&gt;=(F28+F27)/2,$C$15&lt;(F28+F29)/2),"Likely","")&amp;IF(AND($D$15&gt;=(F28+F27)/2,$D$15&lt;(F28+F29)/2),"Worst","")</f>
        <v/>
      </c>
      <c r="H28" s="10" t="str">
        <f aca="false">ROUND(B28*100,1)&amp;"% confidence; total estimate "&amp;ROUND(F28,2)&amp;IF(G28="",""," ("&amp;G28&amp;")")</f>
        <v>70% confidence; total estimate 7.63</v>
      </c>
      <c r="M28" s="38"/>
    </row>
    <row r="29" customFormat="false" ht="12.75" hidden="true" customHeight="true" outlineLevel="0" collapsed="false">
      <c r="A29" s="39"/>
      <c r="B29" s="25" t="n">
        <v>0.75</v>
      </c>
      <c r="C29" s="40" t="n">
        <v>0.67</v>
      </c>
      <c r="D29" s="41" t="n">
        <f aca="false">-$G$15+ABS(0.5-B29)*(3*$G$15)/(Estimate_Worksheet!$D$8/2)</f>
        <v>0.0689210950080489</v>
      </c>
      <c r="E29" s="40" t="n">
        <f aca="false">C29+D29</f>
        <v>0.738921095008049</v>
      </c>
      <c r="F29" s="42" t="n">
        <f aca="false">$E$15+E29*$F$15</f>
        <v>7.85329386999282</v>
      </c>
      <c r="G29" s="10" t="str">
        <f aca="false">IF(AND($B$15&gt;=(F29+F28)/2,$B$15&lt;(F29+F30)/2),"Best","")&amp;IF(AND($C$15&gt;=(F29+F28)/2,$C$15&lt;(F29+F30)/2),"Likely","")&amp;IF(AND($D$15&gt;=(F29+F28)/2,$D$15&lt;(F29+F30)/2),"Worst","")</f>
        <v/>
      </c>
      <c r="H29" s="10" t="str">
        <f aca="false">ROUND(B29*100,1)&amp;"% confidence; total estimate "&amp;ROUND(F29,2)&amp;IF(G29="",""," ("&amp;G29&amp;")")</f>
        <v>75% confidence; total estimate 7.85</v>
      </c>
      <c r="M29" s="38"/>
    </row>
    <row r="30" customFormat="false" ht="12.75" hidden="true" customHeight="true" outlineLevel="0" collapsed="false">
      <c r="A30" s="39"/>
      <c r="B30" s="25" t="n">
        <v>0.8</v>
      </c>
      <c r="C30" s="40" t="n">
        <v>0.84</v>
      </c>
      <c r="D30" s="41" t="n">
        <f aca="false">-$G$15+ABS(0.5-B30)*(3*$G$15)/(Estimate_Worksheet!$D$8/2)</f>
        <v>0.0947665056360672</v>
      </c>
      <c r="E30" s="40" t="n">
        <f aca="false">C30+D30</f>
        <v>0.934766505636067</v>
      </c>
      <c r="F30" s="42" t="n">
        <f aca="false">$E$15+E30*$F$15</f>
        <v>8.10595715255329</v>
      </c>
      <c r="G30" s="10" t="str">
        <f aca="false">IF(AND($B$15&gt;=(F30+F29)/2,$B$15&lt;(F30+F31)/2),"Best","")&amp;IF(AND($C$15&gt;=(F30+F29)/2,$C$15&lt;(F30+F31)/2),"Likely","")&amp;IF(AND($D$15&gt;=(F30+F29)/2,$D$15&lt;(F30+F31)/2),"Worst","")</f>
        <v/>
      </c>
      <c r="H30" s="10" t="str">
        <f aca="false">ROUND(B30*100,1)&amp;"% confidence; total estimate "&amp;ROUND(F30,2)&amp;IF(G30="",""," ("&amp;G30&amp;")")</f>
        <v>80% confidence; total estimate 8.11</v>
      </c>
      <c r="M30" s="38"/>
    </row>
    <row r="31" customFormat="false" ht="12.75" hidden="true" customHeight="true" outlineLevel="0" collapsed="false">
      <c r="A31" s="39"/>
      <c r="B31" s="25" t="n">
        <v>0.84</v>
      </c>
      <c r="C31" s="40" t="n">
        <v>1</v>
      </c>
      <c r="D31" s="41" t="n">
        <f aca="false">-$G$15+ABS(0.5-B31)*(3*$G$15)/(Estimate_Worksheet!$D$8/2)</f>
        <v>0.115442834138482</v>
      </c>
      <c r="E31" s="40" t="n">
        <f aca="false">C31+D31</f>
        <v>1.11544283413848</v>
      </c>
      <c r="F31" s="42" t="n">
        <f aca="false">$E$15+E31*$F$15</f>
        <v>8.33905056073686</v>
      </c>
      <c r="G31" s="10" t="str">
        <f aca="false">IF(AND($B$15&gt;=(F31+F30)/2,$B$15&lt;(F31+F32)/2),"Best","")&amp;IF(AND($C$15&gt;=(F31+F30)/2,$C$15&lt;(F31+F32)/2),"Likely","")&amp;IF(AND($D$15&gt;=(F31+F30)/2,$D$15&lt;(F31+F32)/2),"Worst","")</f>
        <v>Worst</v>
      </c>
      <c r="H31" s="10" t="str">
        <f aca="false">ROUND(B31*100,1)&amp;"% confidence; total estimate "&amp;ROUND(F31,2)&amp;IF(G31="",""," ("&amp;G31&amp;")")</f>
        <v>84% confidence; total estimate 8.34 (Worst)</v>
      </c>
      <c r="M31" s="38"/>
    </row>
    <row r="32" customFormat="false" ht="12.75" hidden="true" customHeight="true" outlineLevel="0" collapsed="false">
      <c r="A32" s="39"/>
      <c r="B32" s="25" t="n">
        <v>0.9</v>
      </c>
      <c r="C32" s="40" t="n">
        <v>1.28</v>
      </c>
      <c r="D32" s="41" t="n">
        <f aca="false">-$G$15+ABS(0.5-B32)*(3*$G$15)/(Estimate_Worksheet!$D$8/2)</f>
        <v>0.146457326892104</v>
      </c>
      <c r="E32" s="40" t="n">
        <f aca="false">C32+D32</f>
        <v>1.4264573268921</v>
      </c>
      <c r="F32" s="42" t="n">
        <f aca="false">$E$15+E32*$F$15</f>
        <v>8.74029530990419</v>
      </c>
      <c r="G32" s="10" t="str">
        <f aca="false">IF(AND($B$15&gt;=(F32+F31)/2,$B$15&lt;(F32+F33)/2),"Best","")&amp;IF(AND($C$15&gt;=(F32+F31)/2,$C$15&lt;(F32+F33)/2),"Likely","")&amp;IF(AND($D$15&gt;=(F32+F31)/2,$D$15&lt;(F32+F33)/2),"Worst","")</f>
        <v/>
      </c>
      <c r="H32" s="10" t="str">
        <f aca="false">ROUND(B32*100,1)&amp;"% confidence; total estimate "&amp;ROUND(F32,2)&amp;IF(G32="",""," ("&amp;G32&amp;")")</f>
        <v>90% confidence; total estimate 8.74</v>
      </c>
      <c r="M32" s="38"/>
    </row>
    <row r="33" customFormat="false" ht="12.75" hidden="true" customHeight="true" outlineLevel="0" collapsed="false">
      <c r="A33" s="39"/>
      <c r="B33" s="25" t="n">
        <v>0.98</v>
      </c>
      <c r="C33" s="40" t="n">
        <v>2</v>
      </c>
      <c r="D33" s="41" t="n">
        <f aca="false">-$G$15+ABS(0.5-B33)*(3*$G$15)/(Estimate_Worksheet!$D$8/2)</f>
        <v>0.187809983896933</v>
      </c>
      <c r="E33" s="40" t="n">
        <f aca="false">C33+D33</f>
        <v>2.18780998389693</v>
      </c>
      <c r="F33" s="42" t="n">
        <f aca="false">$E$15+E33*$F$15</f>
        <v>9.7225284951911</v>
      </c>
      <c r="G33" s="10" t="str">
        <f aca="false">IF(AND($B$15&gt;=(F33+F32)/2,$B$15&lt;(F33+F34)/2),"Best","")&amp;IF(AND($C$15&gt;=(F33+F32)/2,$C$15&lt;(F33+F34)/2),"Likely","")&amp;IF(AND($D$15&gt;=(F33+F32)/2,$D$15&lt;(F33+F34)/2),"Worst","")</f>
        <v/>
      </c>
      <c r="H33" s="10" t="str">
        <f aca="false">ROUND(B33*100,1)&amp;"% confidence; total estimate "&amp;ROUND(F33,2)&amp;IF(G33="",""," ("&amp;G33&amp;")")</f>
        <v>98% confidence; total estimate 9.72</v>
      </c>
      <c r="M33" s="38"/>
    </row>
    <row r="34" customFormat="false" ht="12.75" hidden="true" customHeight="true" outlineLevel="0" collapsed="false">
      <c r="A34" s="39"/>
      <c r="B34" s="17" t="n">
        <v>0.997</v>
      </c>
      <c r="C34" s="40" t="n">
        <v>3</v>
      </c>
      <c r="D34" s="41" t="n">
        <f aca="false">-$G$15+ABS(0.5-B34)*(3*$G$15)/(Estimate_Worksheet!$D$8/2)</f>
        <v>0.196597423510459</v>
      </c>
      <c r="E34" s="40" t="n">
        <f aca="false">C34+D34</f>
        <v>3.19659742351046</v>
      </c>
      <c r="F34" s="42" t="n">
        <f aca="false">$E$15+E34*$F$15</f>
        <v>11.0239812332522</v>
      </c>
      <c r="G34" s="10" t="str">
        <f aca="false">IF(AND($B$15&gt;=(F34+F33)/2),"Best","")&amp;IF(AND($C$15&gt;=(F34+F33)/2),"Likely","")&amp;IF(AND($D$15&gt;=(F34+F33)/2),"Worst","")</f>
        <v/>
      </c>
      <c r="H34" s="10" t="str">
        <f aca="false">ROUND(B34*100,1)&amp;"% confidence (Recommended); total estimate "&amp;ROUND(F34,2)&amp;IF(G34="",""," ("&amp;G34&amp;")")</f>
        <v>99.7% confidence (Recommended); total estimate 11.02</v>
      </c>
      <c r="M34" s="38"/>
    </row>
    <row r="35" customFormat="false" ht="12.75" hidden="false" customHeight="true" outlineLevel="0" collapsed="false">
      <c r="C35" s="25"/>
      <c r="D35" s="25"/>
      <c r="F35" s="25"/>
      <c r="G35" s="25"/>
    </row>
    <row r="36" customFormat="false" ht="12.75" hidden="false" customHeight="true" outlineLevel="0" collapsed="false">
      <c r="A36" s="6" t="s">
        <v>97</v>
      </c>
      <c r="B36" s="6" t="s">
        <v>98</v>
      </c>
      <c r="C36" s="6" t="s">
        <v>84</v>
      </c>
      <c r="D36" s="6" t="s">
        <v>99</v>
      </c>
      <c r="E36" s="43" t="s">
        <v>86</v>
      </c>
      <c r="F36" s="6" t="s">
        <v>100</v>
      </c>
      <c r="G36" s="6" t="s">
        <v>42</v>
      </c>
      <c r="H36" s="6" t="s">
        <v>101</v>
      </c>
    </row>
    <row r="37" customFormat="false" ht="12.8" hidden="false" customHeight="false" outlineLevel="0" collapsed="false">
      <c r="B37" s="44" t="n">
        <v>1</v>
      </c>
      <c r="C37" s="44" t="n">
        <v>4</v>
      </c>
      <c r="D37" s="44" t="n">
        <v>1</v>
      </c>
      <c r="E37" s="45"/>
      <c r="F37" s="6" t="s">
        <v>102</v>
      </c>
      <c r="G37" s="6"/>
      <c r="H37" s="6"/>
    </row>
    <row r="38" customFormat="false" ht="13.8" hidden="false" customHeight="false" outlineLevel="0" collapsed="false">
      <c r="A38" s="12" t="s">
        <v>103</v>
      </c>
      <c r="B38" s="12" t="n">
        <v>0.2</v>
      </c>
      <c r="C38" s="12" t="n">
        <v>0.3</v>
      </c>
      <c r="D38" s="12" t="n">
        <v>0.5</v>
      </c>
      <c r="E38" s="36" t="n">
        <f aca="false">IF(OR(B38&gt;0,C38&gt;0,D38&gt;0),(B38*weight_best+C38*weight_likely+D38*weight_worst)/((B38&gt;0)*weight_best+(C38&gt;0)*weight_likely+(D38&gt;0)*weight_worst),0)</f>
        <v>0.316666666666667</v>
      </c>
      <c r="F38" s="36" t="n">
        <f aca="false">IF(COUNT(B38,D38)=2,D38-B38,IF(COUNT(B38,C38)=2,(C38-B38)*2,IF(COUNT(C38,D38)=2,(D38-C38)*2,0)))/historical_adjustment_value</f>
        <v>0.142857142857143</v>
      </c>
      <c r="G38" s="29" t="n">
        <f aca="false">IF(E38&gt;0,IF(AND(C38&gt;0,F38&gt;0),(E38-C38)/F38,0),"")</f>
        <v>0.116666666666669</v>
      </c>
      <c r="H38" s="10" t="str">
        <f aca="false">IF(AND(B38=0,C38=0,D38=0),"",IF(OR(B38=0,C38=0,D38=0),"Incomplete",IF(AND(B38&lt;=C38,C38&lt;=D38),"Ok","Error")))</f>
        <v>Ok</v>
      </c>
    </row>
    <row r="39" customFormat="false" ht="13.8" hidden="false" customHeight="false" outlineLevel="0" collapsed="false">
      <c r="A39" s="12" t="s">
        <v>104</v>
      </c>
      <c r="B39" s="12" t="n">
        <v>0.5</v>
      </c>
      <c r="C39" s="12" t="n">
        <v>1</v>
      </c>
      <c r="D39" s="12" t="n">
        <v>1.5</v>
      </c>
      <c r="E39" s="36" t="n">
        <f aca="false">IF(OR(B39&gt;0,C39&gt;0,D39&gt;0),(B39*weight_best+C39*weight_likely+D39*weight_worst)/((B39&gt;0)*weight_best+(C39&gt;0)*weight_likely+(D39&gt;0)*weight_worst),0)</f>
        <v>1</v>
      </c>
      <c r="F39" s="36" t="n">
        <f aca="false">IF(COUNT(B39,D39)=2,D39-B39,IF(COUNT(B39,C39)=2,(C39-B39)*2,IF(COUNT(C39,D39)=2,(D39-C39)*2,0)))/historical_adjustment_value</f>
        <v>0.476190476190476</v>
      </c>
      <c r="G39" s="29" t="n">
        <f aca="false">IF(E39&gt;0,IF(AND(C39&gt;0,F39&gt;0),(E39-C39)/F39,0),"")</f>
        <v>0</v>
      </c>
      <c r="H39" s="10" t="str">
        <f aca="false">IF(AND(B39=0,C39=0,D39=0),"",IF(OR(B39=0,C39=0,D39=0),"Incomplete",IF(AND(B39&lt;=C39,C39&lt;=D39),"Ok","Error")))</f>
        <v>Ok</v>
      </c>
    </row>
    <row r="40" customFormat="false" ht="13.8" hidden="false" customHeight="false" outlineLevel="0" collapsed="false">
      <c r="A40" s="12" t="s">
        <v>105</v>
      </c>
      <c r="B40" s="12" t="n">
        <v>1</v>
      </c>
      <c r="C40" s="12" t="n">
        <v>2</v>
      </c>
      <c r="D40" s="12" t="n">
        <v>3</v>
      </c>
      <c r="E40" s="36" t="n">
        <f aca="false">IF(OR(B40&gt;0,C40&gt;0,D40&gt;0),(B40*weight_best+C40*weight_likely+D40*weight_worst)/((B40&gt;0)*weight_best+(C40&gt;0)*weight_likely+(D40&gt;0)*weight_worst),0)</f>
        <v>2</v>
      </c>
      <c r="F40" s="36" t="n">
        <f aca="false">IF(COUNT(B40,D40)=2,D40-B40,IF(COUNT(B40,C40)=2,(C40-B40)*2,IF(COUNT(C40,D40)=2,(D40-C40)*2,0)))/historical_adjustment_value</f>
        <v>0.952380952380952</v>
      </c>
      <c r="G40" s="29" t="n">
        <f aca="false">IF(E40&gt;0,IF(AND(C40&gt;0,F40&gt;0),(E40-C40)/F40,0),"")</f>
        <v>0</v>
      </c>
      <c r="H40" s="10" t="str">
        <f aca="false">IF(AND(B40=0,C40=0,D40=0),"",IF(OR(B40=0,C40=0,D40=0),"Incomplete",IF(AND(B40&lt;=C40,C40&lt;=D40),"Ok","Error")))</f>
        <v>Ok</v>
      </c>
    </row>
    <row r="41" customFormat="false" ht="13.8" hidden="false" customHeight="false" outlineLevel="0" collapsed="false">
      <c r="A41" s="12" t="s">
        <v>106</v>
      </c>
      <c r="B41" s="12" t="n">
        <v>0.5</v>
      </c>
      <c r="C41" s="12" t="n">
        <v>1</v>
      </c>
      <c r="D41" s="12" t="n">
        <v>1.5</v>
      </c>
      <c r="E41" s="36" t="n">
        <f aca="false">IF(OR(B41&gt;0,C41&gt;0,D41&gt;0),(B41*weight_best+C41*weight_likely+D41*weight_worst)/((B41&gt;0)*weight_best+(C41&gt;0)*weight_likely+(D41&gt;0)*weight_worst),0)</f>
        <v>1</v>
      </c>
      <c r="F41" s="36" t="n">
        <f aca="false">IF(COUNT(B41,D41)=2,D41-B41,IF(COUNT(B41,C41)=2,(C41-B41)*2,IF(COUNT(C41,D41)=2,(D41-C41)*2,0)))/historical_adjustment_value</f>
        <v>0.476190476190476</v>
      </c>
      <c r="G41" s="29" t="n">
        <f aca="false">IF(E41&gt;0,IF(AND(C41&gt;0,F41&gt;0),(E41-C41)/F41,0),"")</f>
        <v>0</v>
      </c>
      <c r="H41" s="10" t="str">
        <f aca="false">IF(AND(B41=0,C41=0,D41=0),"",IF(OR(B41=0,C41=0,D41=0),"Incomplete",IF(AND(B41&lt;=C41,C41&lt;=D41),"Ok","Error")))</f>
        <v>Ok</v>
      </c>
    </row>
    <row r="42" customFormat="false" ht="13.8" hidden="false" customHeight="false" outlineLevel="0" collapsed="false">
      <c r="A42" s="12" t="s">
        <v>107</v>
      </c>
      <c r="B42" s="12" t="n">
        <v>1</v>
      </c>
      <c r="C42" s="12" t="n">
        <v>1.5</v>
      </c>
      <c r="D42" s="12" t="n">
        <v>2</v>
      </c>
      <c r="E42" s="36" t="n">
        <f aca="false">IF(OR(B42&gt;0,C42&gt;0,D42&gt;0),(B42*weight_best+C42*weight_likely+D42*weight_worst)/((B42&gt;0)*weight_best+(C42&gt;0)*weight_likely+(D42&gt;0)*weight_worst),0)</f>
        <v>1.5</v>
      </c>
      <c r="F42" s="36" t="n">
        <f aca="false">IF(COUNT(B42,D42)=2,D42-B42,IF(COUNT(B42,C42)=2,(C42-B42)*2,IF(COUNT(C42,D42)=2,(D42-C42)*2,0)))/historical_adjustment_value</f>
        <v>0.476190476190476</v>
      </c>
      <c r="G42" s="29" t="n">
        <f aca="false">IF(E42&gt;0,IF(AND(C42&gt;0,F42&gt;0),(E42-C42)/F42,0),"")</f>
        <v>0</v>
      </c>
      <c r="H42" s="10" t="str">
        <f aca="false">IF(AND(B42=0,C42=0,D42=0),"",IF(OR(B42=0,C42=0,D42=0),"Incomplete",IF(AND(B42&lt;=C42,C42&lt;=D42),"Ok","Error")))</f>
        <v>Ok</v>
      </c>
    </row>
    <row r="43" customFormat="false" ht="13.8" hidden="false" customHeight="false" outlineLevel="0" collapsed="false">
      <c r="A43" s="12" t="s">
        <v>108</v>
      </c>
      <c r="B43" s="12" t="n">
        <v>1</v>
      </c>
      <c r="C43" s="12" t="n">
        <v>1</v>
      </c>
      <c r="D43" s="12" t="n">
        <v>1.5</v>
      </c>
      <c r="E43" s="36" t="n">
        <f aca="false">IF(OR(B43&gt;0,C43&gt;0,D43&gt;0),(B43*weight_best+C43*weight_likely+D43*weight_worst)/((B43&gt;0)*weight_best+(C43&gt;0)*weight_likely+(D43&gt;0)*weight_worst),0)</f>
        <v>1.08333333333333</v>
      </c>
      <c r="F43" s="36" t="n">
        <f aca="false">IF(COUNT(B43,D43)=2,D43-B43,IF(COUNT(B43,C43)=2,(C43-B43)*2,IF(COUNT(C43,D43)=2,(D43-C43)*2,0)))/historical_adjustment_value</f>
        <v>0.238095238095238</v>
      </c>
      <c r="G43" s="29" t="n">
        <f aca="false">IF(E43&gt;0,IF(AND(C43&gt;0,F43&gt;0),(E43-C43)/F43,0),"")</f>
        <v>0.349999999999986</v>
      </c>
      <c r="H43" s="10" t="str">
        <f aca="false">IF(AND(B43=0,C43=0,D43=0),"",IF(OR(B43=0,C43=0,D43=0),"Incomplete",IF(AND(B43&lt;=C43,C43&lt;=D43),"Ok","Error")))</f>
        <v>Ok</v>
      </c>
    </row>
    <row r="44" customFormat="false" ht="13.8" hidden="false" customHeight="false" outlineLevel="0" collapsed="false">
      <c r="A44" s="12"/>
      <c r="B44" s="12"/>
      <c r="C44" s="12"/>
      <c r="D44" s="12"/>
      <c r="E44" s="36" t="n">
        <f aca="false">IF(OR(B44&gt;0,C44&gt;0,D44&gt;0),(B44*weight_best+C44*weight_likely+D44*weight_worst)/((B44&gt;0)*weight_best+(C44&gt;0)*weight_likely+(D44&gt;0)*weight_worst),0)</f>
        <v>0</v>
      </c>
      <c r="F44" s="36" t="n">
        <f aca="false">IF(COUNT(B44,D44)=2,D44-B44,IF(COUNT(B44,C44)=2,(C44-B44)*2,IF(COUNT(C44,D44)=2,(D44-C44)*2,0)))/historical_adjustment_value</f>
        <v>0</v>
      </c>
      <c r="G44" s="29" t="str">
        <f aca="false">IF(E44&gt;0,IF(AND(C44&gt;0,F44&gt;0),(E44-C44)/F44,0),"")</f>
        <v/>
      </c>
      <c r="H44" s="10" t="str">
        <f aca="false">IF(AND(B44=0,C44=0,D44=0),"",IF(OR(B44=0,C44=0,D44=0),"Incomplete",IF(AND(B44&lt;=C44,C44&lt;=D44),"Ok","Error")))</f>
        <v/>
      </c>
    </row>
    <row r="45" customFormat="false" ht="13.8" hidden="false" customHeight="false" outlineLevel="0" collapsed="false">
      <c r="A45" s="12"/>
      <c r="B45" s="12"/>
      <c r="C45" s="12"/>
      <c r="D45" s="12"/>
      <c r="E45" s="36" t="n">
        <f aca="false">IF(OR(B45&gt;0,C45&gt;0,D45&gt;0),(B45*weight_best+C45*weight_likely+D45*weight_worst)/((B45&gt;0)*weight_best+(C45&gt;0)*weight_likely+(D45&gt;0)*weight_worst),0)</f>
        <v>0</v>
      </c>
      <c r="F45" s="36" t="n">
        <f aca="false">IF(COUNT(B45,D45)=2,D45-B45,IF(COUNT(B45,C45)=2,(C45-B45)*2,IF(COUNT(C45,D45)=2,(D45-C45)*2,0)))/historical_adjustment_value</f>
        <v>0</v>
      </c>
      <c r="G45" s="29" t="str">
        <f aca="false">IF(E45&gt;0,IF(AND(C45&gt;0,F45&gt;0),(E45-C45)/F45,0),"")</f>
        <v/>
      </c>
      <c r="H45" s="10" t="str">
        <f aca="false">IF(AND(B45=0,C45=0,D45=0),"",IF(OR(B45=0,C45=0,D45=0),"Incomplete",IF(AND(B45&lt;=C45,C45&lt;=D45),"Ok","Error")))</f>
        <v/>
      </c>
    </row>
    <row r="46" customFormat="false" ht="13.8" hidden="false" customHeight="false" outlineLevel="0" collapsed="false">
      <c r="A46" s="12"/>
      <c r="B46" s="12"/>
      <c r="C46" s="12"/>
      <c r="D46" s="12"/>
      <c r="E46" s="36" t="n">
        <f aca="false">IF(OR(B46&gt;0,C46&gt;0,D46&gt;0),(B46*weight_best+C46*weight_likely+D46*weight_worst)/((B46&gt;0)*weight_best+(C46&gt;0)*weight_likely+(D46&gt;0)*weight_worst),0)</f>
        <v>0</v>
      </c>
      <c r="F46" s="36" t="n">
        <f aca="false">IF(COUNT(B46,D46)=2,D46-B46,IF(COUNT(B46,C46)=2,(C46-B46)*2,IF(COUNT(C46,D46)=2,(D46-C46)*2,0)))/historical_adjustment_value</f>
        <v>0</v>
      </c>
      <c r="G46" s="29" t="str">
        <f aca="false">IF(E46&gt;0,IF(AND(C46&gt;0,F46&gt;0),(E46-C46)/F46,0),"")</f>
        <v/>
      </c>
      <c r="H46" s="10" t="str">
        <f aca="false">IF(AND(B46=0,C46=0,D46=0),"",IF(OR(B46=0,C46=0,D46=0),"Incomplete",IF(AND(B46&lt;=C46,C46&lt;=D46),"Ok","Error")))</f>
        <v/>
      </c>
    </row>
    <row r="47" customFormat="false" ht="13.8" hidden="false" customHeight="false" outlineLevel="0" collapsed="false">
      <c r="A47" s="12"/>
      <c r="B47" s="12"/>
      <c r="C47" s="12"/>
      <c r="D47" s="12"/>
      <c r="E47" s="36" t="n">
        <f aca="false">IF(OR(B47&gt;0,C47&gt;0,D47&gt;0),(B47*weight_best+C47*weight_likely+D47*weight_worst)/((B47&gt;0)*weight_best+(C47&gt;0)*weight_likely+(D47&gt;0)*weight_worst),0)</f>
        <v>0</v>
      </c>
      <c r="F47" s="36" t="n">
        <f aca="false">IF(COUNT(B47,D47)=2,D47-B47,IF(COUNT(B47,C47)=2,(C47-B47)*2,IF(COUNT(C47,D47)=2,(D47-C47)*2,0)))/historical_adjustment_value</f>
        <v>0</v>
      </c>
      <c r="G47" s="29" t="str">
        <f aca="false">IF(E47&gt;0,IF(AND(C47&gt;0,F47&gt;0),(E47-C47)/F47,0),"")</f>
        <v/>
      </c>
      <c r="H47" s="10" t="str">
        <f aca="false">IF(AND(B47=0,C47=0,D47=0),"",IF(OR(B47=0,C47=0,D47=0),"Incomplete",IF(AND(B47&lt;=C47,C47&lt;=D47),"Ok","Error")))</f>
        <v/>
      </c>
    </row>
    <row r="48" customFormat="false" ht="13.8" hidden="false" customHeight="false" outlineLevel="0" collapsed="false">
      <c r="A48" s="12"/>
      <c r="B48" s="12"/>
      <c r="C48" s="12"/>
      <c r="D48" s="12"/>
      <c r="E48" s="36" t="n">
        <f aca="false">IF(OR(B48&gt;0,C48&gt;0,D48&gt;0),(B48*weight_best+C48*weight_likely+D48*weight_worst)/((B48&gt;0)*weight_best+(C48&gt;0)*weight_likely+(D48&gt;0)*weight_worst),0)</f>
        <v>0</v>
      </c>
      <c r="F48" s="36" t="n">
        <f aca="false">IF(COUNT(B48,D48)=2,D48-B48,IF(COUNT(B48,C48)=2,(C48-B48)*2,IF(COUNT(C48,D48)=2,(D48-C48)*2,0)))/historical_adjustment_value</f>
        <v>0</v>
      </c>
      <c r="G48" s="29" t="str">
        <f aca="false">IF(E48&gt;0,IF(AND(C48&gt;0,F48&gt;0),(E48-C48)/F48,0),"")</f>
        <v/>
      </c>
      <c r="H48" s="10" t="str">
        <f aca="false">IF(AND(B48=0,C48=0,D48=0),"",IF(OR(B48=0,C48=0,D48=0),"Incomplete",IF(AND(B48&lt;=C48,C48&lt;=D48),"Ok","Error")))</f>
        <v/>
      </c>
    </row>
    <row r="49" customFormat="false" ht="13.8" hidden="false" customHeight="false" outlineLevel="0" collapsed="false">
      <c r="A49" s="12"/>
      <c r="B49" s="12"/>
      <c r="C49" s="12"/>
      <c r="D49" s="12"/>
      <c r="E49" s="36" t="n">
        <f aca="false">IF(OR(B49&gt;0,C49&gt;0,D49&gt;0),(B49*weight_best+C49*weight_likely+D49*weight_worst)/((B49&gt;0)*weight_best+(C49&gt;0)*weight_likely+(D49&gt;0)*weight_worst),0)</f>
        <v>0</v>
      </c>
      <c r="F49" s="36" t="n">
        <f aca="false">IF(COUNT(B49,D49)=2,D49-B49,IF(COUNT(B49,C49)=2,(C49-B49)*2,IF(COUNT(C49,D49)=2,(D49-C49)*2,0)))/historical_adjustment_value</f>
        <v>0</v>
      </c>
      <c r="G49" s="29" t="str">
        <f aca="false">IF(E49&gt;0,IF(AND(C49&gt;0,F49&gt;0),(E49-C49)/F49,0),"")</f>
        <v/>
      </c>
      <c r="H49" s="10" t="str">
        <f aca="false">IF(AND(B49=0,C49=0,D49=0),"",IF(OR(B49=0,C49=0,D49=0),"Incomplete",IF(AND(B49&lt;=C49,C49&lt;=D49),"Ok","Error")))</f>
        <v/>
      </c>
    </row>
    <row r="50" customFormat="false" ht="13.8" hidden="false" customHeight="false" outlineLevel="0" collapsed="false">
      <c r="A50" s="12"/>
      <c r="B50" s="12"/>
      <c r="C50" s="12"/>
      <c r="D50" s="12"/>
      <c r="E50" s="36" t="n">
        <f aca="false">IF(OR(B50&gt;0,C50&gt;0,D50&gt;0),(B50*weight_best+C50*weight_likely+D50*weight_worst)/((B50&gt;0)*weight_best+(C50&gt;0)*weight_likely+(D50&gt;0)*weight_worst),0)</f>
        <v>0</v>
      </c>
      <c r="F50" s="36" t="n">
        <f aca="false">IF(COUNT(B50,D50)=2,D50-B50,IF(COUNT(B50,C50)=2,(C50-B50)*2,IF(COUNT(C50,D50)=2,(D50-C50)*2,0)))/historical_adjustment_value</f>
        <v>0</v>
      </c>
      <c r="G50" s="29" t="str">
        <f aca="false">IF(E50&gt;0,IF(AND(C50&gt;0,F50&gt;0),(E50-C50)/F50,0),"")</f>
        <v/>
      </c>
      <c r="H50" s="10" t="str">
        <f aca="false">IF(AND(B50=0,C50=0,D50=0),"",IF(OR(B50=0,C50=0,D50=0),"Incomplete",IF(AND(B50&lt;=C50,C50&lt;=D50),"Ok","Error")))</f>
        <v/>
      </c>
    </row>
    <row r="51" customFormat="false" ht="13.8" hidden="false" customHeight="false" outlineLevel="0" collapsed="false">
      <c r="A51" s="12"/>
      <c r="B51" s="12"/>
      <c r="C51" s="12"/>
      <c r="D51" s="12"/>
      <c r="E51" s="36" t="n">
        <f aca="false">IF(OR(B51&gt;0,C51&gt;0,D51&gt;0),(B51*weight_best+C51*weight_likely+D51*weight_worst)/((B51&gt;0)*weight_best+(C51&gt;0)*weight_likely+(D51&gt;0)*weight_worst),0)</f>
        <v>0</v>
      </c>
      <c r="F51" s="36" t="n">
        <f aca="false">IF(COUNT(B51,D51)=2,D51-B51,IF(COUNT(B51,C51)=2,(C51-B51)*2,IF(COUNT(C51,D51)=2,(D51-C51)*2,0)))/historical_adjustment_value</f>
        <v>0</v>
      </c>
      <c r="G51" s="29" t="str">
        <f aca="false">IF(E51&gt;0,IF(AND(C51&gt;0,F51&gt;0),(E51-C51)/F51,0),"")</f>
        <v/>
      </c>
      <c r="H51" s="10" t="str">
        <f aca="false">IF(AND(B51=0,C51=0,D51=0),"",IF(OR(B51=0,C51=0,D51=0),"Incomplete",IF(AND(B51&lt;=C51,C51&lt;=D51),"Ok","Error")))</f>
        <v/>
      </c>
    </row>
    <row r="52" customFormat="false" ht="13.8" hidden="false" customHeight="false" outlineLevel="0" collapsed="false">
      <c r="A52" s="12"/>
      <c r="B52" s="12"/>
      <c r="C52" s="12"/>
      <c r="D52" s="12"/>
      <c r="E52" s="36" t="n">
        <f aca="false">IF(OR(B52&gt;0,C52&gt;0,D52&gt;0),(B52*weight_best+C52*weight_likely+D52*weight_worst)/((B52&gt;0)*weight_best+(C52&gt;0)*weight_likely+(D52&gt;0)*weight_worst),0)</f>
        <v>0</v>
      </c>
      <c r="F52" s="36" t="n">
        <f aca="false">IF(COUNT(B52,D52)=2,D52-B52,IF(COUNT(B52,C52)=2,(C52-B52)*2,IF(COUNT(C52,D52)=2,(D52-C52)*2,0)))/historical_adjustment_value</f>
        <v>0</v>
      </c>
      <c r="G52" s="29" t="str">
        <f aca="false">IF(E52&gt;0,IF(AND(C52&gt;0,F52&gt;0),(E52-C52)/F52,0),"")</f>
        <v/>
      </c>
      <c r="H52" s="10" t="str">
        <f aca="false">IF(AND(B52=0,C52=0,D52=0),"",IF(OR(B52=0,C52=0,D52=0),"Incomplete",IF(AND(B52&lt;=C52,C52&lt;=D52),"Ok","Error")))</f>
        <v/>
      </c>
    </row>
    <row r="53" customFormat="false" ht="13.8" hidden="false" customHeight="false" outlineLevel="0" collapsed="false">
      <c r="A53" s="12"/>
      <c r="B53" s="12"/>
      <c r="C53" s="12"/>
      <c r="D53" s="12"/>
      <c r="E53" s="36" t="n">
        <f aca="false">IF(OR(B53&gt;0,C53&gt;0,D53&gt;0),(B53*weight_best+C53*weight_likely+D53*weight_worst)/((B53&gt;0)*weight_best+(C53&gt;0)*weight_likely+(D53&gt;0)*weight_worst),0)</f>
        <v>0</v>
      </c>
      <c r="F53" s="36" t="n">
        <f aca="false">IF(COUNT(B53,D53)=2,D53-B53,IF(COUNT(B53,C53)=2,(C53-B53)*2,IF(COUNT(C53,D53)=2,(D53-C53)*2,0)))/historical_adjustment_value</f>
        <v>0</v>
      </c>
      <c r="G53" s="29" t="str">
        <f aca="false">IF(E53&gt;0,IF(AND(C53&gt;0,F53&gt;0),(E53-C53)/F53,0),"")</f>
        <v/>
      </c>
      <c r="H53" s="10" t="str">
        <f aca="false">IF(AND(B53=0,C53=0,D53=0),"",IF(OR(B53=0,C53=0,D53=0),"Incomplete",IF(AND(B53&lt;=C53,C53&lt;=D53),"Ok","Error")))</f>
        <v/>
      </c>
    </row>
    <row r="54" customFormat="false" ht="13.8" hidden="false" customHeight="false" outlineLevel="0" collapsed="false">
      <c r="A54" s="12"/>
      <c r="B54" s="12"/>
      <c r="C54" s="12"/>
      <c r="D54" s="12"/>
      <c r="E54" s="36" t="n">
        <f aca="false">IF(OR(B54&gt;0,C54&gt;0,D54&gt;0),(B54*weight_best+C54*weight_likely+D54*weight_worst)/((B54&gt;0)*weight_best+(C54&gt;0)*weight_likely+(D54&gt;0)*weight_worst),0)</f>
        <v>0</v>
      </c>
      <c r="F54" s="36" t="n">
        <f aca="false">IF(COUNT(B54,D54)=2,D54-B54,IF(COUNT(B54,C54)=2,(C54-B54)*2,IF(COUNT(C54,D54)=2,(D54-C54)*2,0)))/historical_adjustment_value</f>
        <v>0</v>
      </c>
      <c r="G54" s="29" t="str">
        <f aca="false">IF(E54&gt;0,IF(AND(C54&gt;0,F54&gt;0),(E54-C54)/F54,0),"")</f>
        <v/>
      </c>
      <c r="H54" s="10" t="str">
        <f aca="false">IF(AND(B54=0,C54=0,D54=0),"",IF(OR(B54=0,C54=0,D54=0),"Incomplete",IF(AND(B54&lt;=C54,C54&lt;=D54),"Ok","Error")))</f>
        <v/>
      </c>
    </row>
    <row r="55" customFormat="false" ht="13.8" hidden="false" customHeight="false" outlineLevel="0" collapsed="false">
      <c r="A55" s="12"/>
      <c r="B55" s="12"/>
      <c r="C55" s="12"/>
      <c r="D55" s="12"/>
      <c r="E55" s="36" t="n">
        <f aca="false">IF(OR(B55&gt;0,C55&gt;0,D55&gt;0),(B55*weight_best+C55*weight_likely+D55*weight_worst)/((B55&gt;0)*weight_best+(C55&gt;0)*weight_likely+(D55&gt;0)*weight_worst),0)</f>
        <v>0</v>
      </c>
      <c r="F55" s="36" t="n">
        <f aca="false">IF(COUNT(B55,D55)=2,D55-B55,IF(COUNT(B55,C55)=2,(C55-B55)*2,IF(COUNT(C55,D55)=2,(D55-C55)*2,0)))/historical_adjustment_value</f>
        <v>0</v>
      </c>
      <c r="G55" s="29" t="str">
        <f aca="false">IF(E55&gt;0,IF(AND(C55&gt;0,F55&gt;0),(E55-C55)/F55,0),"")</f>
        <v/>
      </c>
      <c r="H55" s="10" t="str">
        <f aca="false">IF(AND(B55=0,C55=0,D55=0),"",IF(OR(B55=0,C55=0,D55=0),"Incomplete",IF(AND(B55&lt;=C55,C55&lt;=D55),"Ok","Error")))</f>
        <v/>
      </c>
    </row>
    <row r="56" customFormat="false" ht="13.8" hidden="false" customHeight="false" outlineLevel="0" collapsed="false">
      <c r="A56" s="12"/>
      <c r="B56" s="12"/>
      <c r="C56" s="12"/>
      <c r="D56" s="12"/>
      <c r="E56" s="36" t="n">
        <f aca="false">IF(OR(B56&gt;0,C56&gt;0,D56&gt;0),(B56*weight_best+C56*weight_likely+D56*weight_worst)/((B56&gt;0)*weight_best+(C56&gt;0)*weight_likely+(D56&gt;0)*weight_worst),0)</f>
        <v>0</v>
      </c>
      <c r="F56" s="36" t="n">
        <f aca="false">IF(COUNT(B56,D56)=2,D56-B56,IF(COUNT(B56,C56)=2,(C56-B56)*2,IF(COUNT(C56,D56)=2,(D56-C56)*2,0)))/historical_adjustment_value</f>
        <v>0</v>
      </c>
      <c r="G56" s="29" t="str">
        <f aca="false">IF(E56&gt;0,IF(AND(C56&gt;0,F56&gt;0),(E56-C56)/F56,0),"")</f>
        <v/>
      </c>
      <c r="H56" s="10" t="str">
        <f aca="false">IF(AND(B56=0,C56=0,D56=0),"",IF(OR(B56=0,C56=0,D56=0),"Incomplete",IF(AND(B56&lt;=C56,C56&lt;=D56),"Ok","Error")))</f>
        <v/>
      </c>
    </row>
    <row r="57" customFormat="false" ht="13.8" hidden="false" customHeight="false" outlineLevel="0" collapsed="false">
      <c r="A57" s="12"/>
      <c r="B57" s="12"/>
      <c r="C57" s="12"/>
      <c r="D57" s="12"/>
      <c r="E57" s="36" t="n">
        <f aca="false">IF(OR(B57&gt;0,C57&gt;0,D57&gt;0),(B57*weight_best+C57*weight_likely+D57*weight_worst)/((B57&gt;0)*weight_best+(C57&gt;0)*weight_likely+(D57&gt;0)*weight_worst),0)</f>
        <v>0</v>
      </c>
      <c r="F57" s="36" t="n">
        <f aca="false">IF(COUNT(B57,D57)=2,D57-B57,IF(COUNT(B57,C57)=2,(C57-B57)*2,IF(COUNT(C57,D57)=2,(D57-C57)*2,0)))/historical_adjustment_value</f>
        <v>0</v>
      </c>
      <c r="G57" s="29" t="str">
        <f aca="false">IF(E57&gt;0,IF(AND(C57&gt;0,F57&gt;0),(E57-C57)/F57,0),"")</f>
        <v/>
      </c>
      <c r="H57" s="10" t="str">
        <f aca="false">IF(AND(B57=0,C57=0,D57=0),"",IF(OR(B57=0,C57=0,D57=0),"Incomplete",IF(AND(B57&lt;=C57,C57&lt;=D57),"Ok","Error")))</f>
        <v/>
      </c>
    </row>
    <row r="58" customFormat="false" ht="13.8" hidden="false" customHeight="false" outlineLevel="0" collapsed="false">
      <c r="A58" s="12"/>
      <c r="B58" s="12"/>
      <c r="C58" s="12"/>
      <c r="D58" s="12"/>
      <c r="E58" s="36" t="n">
        <f aca="false">IF(OR(B58&gt;0,C58&gt;0,D58&gt;0),(B58*weight_best+C58*weight_likely+D58*weight_worst)/((B58&gt;0)*weight_best+(C58&gt;0)*weight_likely+(D58&gt;0)*weight_worst),0)</f>
        <v>0</v>
      </c>
      <c r="F58" s="36" t="n">
        <f aca="false">IF(COUNT(B58,D58)=2,D58-B58,IF(COUNT(B58,C58)=2,(C58-B58)*2,IF(COUNT(C58,D58)=2,(D58-C58)*2,0)))/historical_adjustment_value</f>
        <v>0</v>
      </c>
      <c r="G58" s="29" t="str">
        <f aca="false">IF(E58&gt;0,IF(AND(C58&gt;0,F58&gt;0),(E58-C58)/F58,0),"")</f>
        <v/>
      </c>
      <c r="H58" s="10" t="str">
        <f aca="false">IF(AND(B58=0,C58=0,D58=0),"",IF(OR(B58=0,C58=0,D58=0),"Incomplete",IF(AND(B58&lt;=C58,C58&lt;=D58),"Ok","Error")))</f>
        <v/>
      </c>
    </row>
    <row r="59" customFormat="false" ht="13.8" hidden="false" customHeight="false" outlineLevel="0" collapsed="false">
      <c r="A59" s="12"/>
      <c r="B59" s="12"/>
      <c r="C59" s="12"/>
      <c r="D59" s="12"/>
      <c r="E59" s="36" t="n">
        <f aca="false">IF(OR(B59&gt;0,C59&gt;0,D59&gt;0),(B59*weight_best+C59*weight_likely+D59*weight_worst)/((B59&gt;0)*weight_best+(C59&gt;0)*weight_likely+(D59&gt;0)*weight_worst),0)</f>
        <v>0</v>
      </c>
      <c r="F59" s="36" t="n">
        <f aca="false">IF(COUNT(B59,D59)=2,D59-B59,IF(COUNT(B59,C59)=2,(C59-B59)*2,IF(COUNT(C59,D59)=2,(D59-C59)*2,0)))/historical_adjustment_value</f>
        <v>0</v>
      </c>
      <c r="G59" s="29" t="str">
        <f aca="false">IF(E59&gt;0,IF(AND(C59&gt;0,F59&gt;0),(E59-C59)/F59,0),"")</f>
        <v/>
      </c>
      <c r="H59" s="10" t="str">
        <f aca="false">IF(AND(B59=0,C59=0,D59=0),"",IF(OR(B59=0,C59=0,D59=0),"Incomplete",IF(AND(B59&lt;=C59,C59&lt;=D59),"Ok","Error")))</f>
        <v/>
      </c>
    </row>
    <row r="60" customFormat="false" ht="13.8" hidden="false" customHeight="false" outlineLevel="0" collapsed="false">
      <c r="A60" s="12"/>
      <c r="B60" s="12"/>
      <c r="C60" s="12"/>
      <c r="D60" s="12"/>
      <c r="E60" s="36" t="n">
        <f aca="false">IF(OR(B60&gt;0,C60&gt;0,D60&gt;0),(B60*weight_best+C60*weight_likely+D60*weight_worst)/((B60&gt;0)*weight_best+(C60&gt;0)*weight_likely+(D60&gt;0)*weight_worst),0)</f>
        <v>0</v>
      </c>
      <c r="F60" s="36" t="n">
        <f aca="false">IF(COUNT(B60,D60)=2,D60-B60,IF(COUNT(B60,C60)=2,(C60-B60)*2,IF(COUNT(C60,D60)=2,(D60-C60)*2,0)))/historical_adjustment_value</f>
        <v>0</v>
      </c>
      <c r="G60" s="29" t="str">
        <f aca="false">IF(E60&gt;0,IF(AND(C60&gt;0,F60&gt;0),(E60-C60)/F60,0),"")</f>
        <v/>
      </c>
      <c r="H60" s="10" t="str">
        <f aca="false">IF(AND(B60=0,C60=0,D60=0),"",IF(OR(B60=0,C60=0,D60=0),"Incomplete",IF(AND(B60&lt;=C60,C60&lt;=D60),"Ok","Error")))</f>
        <v/>
      </c>
    </row>
    <row r="61" customFormat="false" ht="13.8" hidden="false" customHeight="false" outlineLevel="0" collapsed="false">
      <c r="A61" s="12"/>
      <c r="B61" s="12"/>
      <c r="C61" s="12"/>
      <c r="D61" s="12"/>
      <c r="E61" s="36" t="n">
        <f aca="false">IF(OR(B61&gt;0,C61&gt;0,D61&gt;0),(B61*weight_best+C61*weight_likely+D61*weight_worst)/((B61&gt;0)*weight_best+(C61&gt;0)*weight_likely+(D61&gt;0)*weight_worst),0)</f>
        <v>0</v>
      </c>
      <c r="F61" s="36" t="n">
        <f aca="false">IF(COUNT(B61,D61)=2,D61-B61,IF(COUNT(B61,C61)=2,(C61-B61)*2,IF(COUNT(C61,D61)=2,(D61-C61)*2,0)))/historical_adjustment_value</f>
        <v>0</v>
      </c>
      <c r="G61" s="29" t="str">
        <f aca="false">IF(E61&gt;0,IF(AND(C61&gt;0,F61&gt;0),(E61-C61)/F61,0),"")</f>
        <v/>
      </c>
      <c r="H61" s="10" t="str">
        <f aca="false">IF(AND(B61=0,C61=0,D61=0),"",IF(OR(B61=0,C61=0,D61=0),"Incomplete",IF(AND(B61&lt;=C61,C61&lt;=D61),"Ok","Error")))</f>
        <v/>
      </c>
    </row>
    <row r="62" customFormat="false" ht="13.8" hidden="false" customHeight="false" outlineLevel="0" collapsed="false">
      <c r="A62" s="12"/>
      <c r="B62" s="12"/>
      <c r="C62" s="12"/>
      <c r="D62" s="12"/>
      <c r="E62" s="36" t="n">
        <f aca="false">IF(OR(B62&gt;0,C62&gt;0,D62&gt;0),(B62*weight_best+C62*weight_likely+D62*weight_worst)/((B62&gt;0)*weight_best+(C62&gt;0)*weight_likely+(D62&gt;0)*weight_worst),0)</f>
        <v>0</v>
      </c>
      <c r="F62" s="36" t="n">
        <f aca="false">IF(COUNT(B62,D62)=2,D62-B62,IF(COUNT(B62,C62)=2,(C62-B62)*2,IF(COUNT(C62,D62)=2,(D62-C62)*2,0)))/historical_adjustment_value</f>
        <v>0</v>
      </c>
      <c r="G62" s="29" t="str">
        <f aca="false">IF(E62&gt;0,IF(AND(C62&gt;0,F62&gt;0),(E62-C62)/F62,0),"")</f>
        <v/>
      </c>
      <c r="H62" s="10" t="str">
        <f aca="false">IF(AND(B62=0,C62=0,D62=0),"",IF(OR(B62=0,C62=0,D62=0),"Incomplete",IF(AND(B62&lt;=C62,C62&lt;=D62),"Ok","Error")))</f>
        <v/>
      </c>
    </row>
    <row r="63" customFormat="false" ht="13.8" hidden="false" customHeight="false" outlineLevel="0" collapsed="false">
      <c r="A63" s="12"/>
      <c r="B63" s="12"/>
      <c r="C63" s="12"/>
      <c r="D63" s="12"/>
      <c r="E63" s="36" t="n">
        <f aca="false">IF(OR(B63&gt;0,C63&gt;0,D63&gt;0),(B63*weight_best+C63*weight_likely+D63*weight_worst)/((B63&gt;0)*weight_best+(C63&gt;0)*weight_likely+(D63&gt;0)*weight_worst),0)</f>
        <v>0</v>
      </c>
      <c r="F63" s="36" t="n">
        <f aca="false">IF(COUNT(B63,D63)=2,D63-B63,IF(COUNT(B63,C63)=2,(C63-B63)*2,IF(COUNT(C63,D63)=2,(D63-C63)*2,0)))/historical_adjustment_value</f>
        <v>0</v>
      </c>
      <c r="G63" s="29" t="str">
        <f aca="false">IF(E63&gt;0,IF(AND(C63&gt;0,F63&gt;0),(E63-C63)/F63,0),"")</f>
        <v/>
      </c>
      <c r="H63" s="10" t="str">
        <f aca="false">IF(AND(B63=0,C63=0,D63=0),"",IF(OR(B63=0,C63=0,D63=0),"Incomplete",IF(AND(B63&lt;=C63,C63&lt;=D63),"Ok","Error")))</f>
        <v/>
      </c>
    </row>
    <row r="64" customFormat="false" ht="13.8" hidden="false" customHeight="false" outlineLevel="0" collapsed="false">
      <c r="A64" s="12"/>
      <c r="B64" s="12"/>
      <c r="C64" s="12"/>
      <c r="D64" s="12"/>
      <c r="E64" s="36" t="n">
        <f aca="false">IF(OR(B64&gt;0,C64&gt;0,D64&gt;0),(B64*weight_best+C64*weight_likely+D64*weight_worst)/((B64&gt;0)*weight_best+(C64&gt;0)*weight_likely+(D64&gt;0)*weight_worst),0)</f>
        <v>0</v>
      </c>
      <c r="F64" s="36" t="n">
        <f aca="false">IF(COUNT(B64,D64)=2,D64-B64,IF(COUNT(B64,C64)=2,(C64-B64)*2,IF(COUNT(C64,D64)=2,(D64-C64)*2,0)))/historical_adjustment_value</f>
        <v>0</v>
      </c>
      <c r="G64" s="29" t="str">
        <f aca="false">IF(E64&gt;0,IF(AND(C64&gt;0,F64&gt;0),(E64-C64)/F64,0),"")</f>
        <v/>
      </c>
      <c r="H64" s="10" t="str">
        <f aca="false">IF(AND(B64=0,C64=0,D64=0),"",IF(OR(B64=0,C64=0,D64=0),"Incomplete",IF(AND(B64&lt;=C64,C64&lt;=D64),"Ok","Error")))</f>
        <v/>
      </c>
    </row>
    <row r="65" customFormat="false" ht="13.8" hidden="false" customHeight="false" outlineLevel="0" collapsed="false">
      <c r="A65" s="12"/>
      <c r="B65" s="12"/>
      <c r="C65" s="12"/>
      <c r="D65" s="12"/>
      <c r="E65" s="36" t="n">
        <f aca="false">IF(OR(B65&gt;0,C65&gt;0,D65&gt;0),(B65*weight_best+C65*weight_likely+D65*weight_worst)/((B65&gt;0)*weight_best+(C65&gt;0)*weight_likely+(D65&gt;0)*weight_worst),0)</f>
        <v>0</v>
      </c>
      <c r="F65" s="36" t="n">
        <f aca="false">IF(COUNT(B65,D65)=2,D65-B65,IF(COUNT(B65,C65)=2,(C65-B65)*2,IF(COUNT(C65,D65)=2,(D65-C65)*2,0)))/historical_adjustment_value</f>
        <v>0</v>
      </c>
      <c r="G65" s="29" t="str">
        <f aca="false">IF(E65&gt;0,IF(AND(C65&gt;0,F65&gt;0),(E65-C65)/F65,0),"")</f>
        <v/>
      </c>
      <c r="H65" s="10" t="str">
        <f aca="false">IF(AND(B65=0,C65=0,D65=0),"",IF(OR(B65=0,C65=0,D65=0),"Incomplete",IF(AND(B65&lt;=C65,C65&lt;=D65),"Ok","Error")))</f>
        <v/>
      </c>
    </row>
    <row r="66" customFormat="false" ht="13.8" hidden="false" customHeight="false" outlineLevel="0" collapsed="false">
      <c r="A66" s="12"/>
      <c r="B66" s="12"/>
      <c r="C66" s="12"/>
      <c r="D66" s="12"/>
      <c r="E66" s="36" t="n">
        <f aca="false">IF(OR(B66&gt;0,C66&gt;0,D66&gt;0),(B66*weight_best+C66*weight_likely+D66*weight_worst)/((B66&gt;0)*weight_best+(C66&gt;0)*weight_likely+(D66&gt;0)*weight_worst),0)</f>
        <v>0</v>
      </c>
      <c r="F66" s="36" t="n">
        <f aca="false">IF(COUNT(B66,D66)=2,D66-B66,IF(COUNT(B66,C66)=2,(C66-B66)*2,IF(COUNT(C66,D66)=2,(D66-C66)*2,0)))/historical_adjustment_value</f>
        <v>0</v>
      </c>
      <c r="G66" s="29" t="str">
        <f aca="false">IF(E66&gt;0,IF(AND(C66&gt;0,F66&gt;0),(E66-C66)/F66,0),"")</f>
        <v/>
      </c>
      <c r="H66" s="10" t="str">
        <f aca="false">IF(AND(B66=0,C66=0,D66=0),"",IF(OR(B66=0,C66=0,D66=0),"Incomplete",IF(AND(B66&lt;=C66,C66&lt;=D66),"Ok","Error")))</f>
        <v/>
      </c>
    </row>
    <row r="67" customFormat="false" ht="13.8" hidden="false" customHeight="false" outlineLevel="0" collapsed="false">
      <c r="A67" s="12"/>
      <c r="B67" s="12"/>
      <c r="C67" s="12"/>
      <c r="D67" s="12"/>
      <c r="E67" s="36" t="n">
        <f aca="false">IF(OR(B67&gt;0,C67&gt;0,D67&gt;0),(B67*weight_best+C67*weight_likely+D67*weight_worst)/((B67&gt;0)*weight_best+(C67&gt;0)*weight_likely+(D67&gt;0)*weight_worst),0)</f>
        <v>0</v>
      </c>
      <c r="F67" s="36" t="n">
        <f aca="false">IF(COUNT(B67,D67)=2,D67-B67,IF(COUNT(B67,C67)=2,(C67-B67)*2,IF(COUNT(C67,D67)=2,(D67-C67)*2,0)))/historical_adjustment_value</f>
        <v>0</v>
      </c>
      <c r="G67" s="29" t="str">
        <f aca="false">IF(E67&gt;0,IF(AND(C67&gt;0,F67&gt;0),(E67-C67)/F67,0),"")</f>
        <v/>
      </c>
      <c r="H67" s="10" t="str">
        <f aca="false">IF(AND(B67=0,C67=0,D67=0),"",IF(OR(B67=0,C67=0,D67=0),"Incomplete",IF(AND(B67&lt;=C67,C67&lt;=D67),"Ok","Error")))</f>
        <v/>
      </c>
    </row>
    <row r="68" customFormat="false" ht="13.8" hidden="false" customHeight="false" outlineLevel="0" collapsed="false">
      <c r="A68" s="12"/>
      <c r="B68" s="12"/>
      <c r="C68" s="12"/>
      <c r="D68" s="12"/>
      <c r="E68" s="36" t="n">
        <f aca="false">IF(OR(B68&gt;0,C68&gt;0,D68&gt;0),(B68*weight_best+C68*weight_likely+D68*weight_worst)/((B68&gt;0)*weight_best+(C68&gt;0)*weight_likely+(D68&gt;0)*weight_worst),0)</f>
        <v>0</v>
      </c>
      <c r="F68" s="36" t="n">
        <f aca="false">IF(COUNT(B68,D68)=2,D68-B68,IF(COUNT(B68,C68)=2,(C68-B68)*2,IF(COUNT(C68,D68)=2,(D68-C68)*2,0)))/historical_adjustment_value</f>
        <v>0</v>
      </c>
      <c r="G68" s="29" t="str">
        <f aca="false">IF(E68&gt;0,IF(AND(C68&gt;0,F68&gt;0),(E68-C68)/F68,0),"")</f>
        <v/>
      </c>
      <c r="H68" s="10" t="str">
        <f aca="false">IF(AND(B68=0,C68=0,D68=0),"",IF(OR(B68=0,C68=0,D68=0),"Incomplete",IF(AND(B68&lt;=C68,C68&lt;=D68),"Ok","Error")))</f>
        <v/>
      </c>
    </row>
    <row r="69" customFormat="false" ht="13.8" hidden="false" customHeight="false" outlineLevel="0" collapsed="false">
      <c r="A69" s="12"/>
      <c r="B69" s="12"/>
      <c r="C69" s="12"/>
      <c r="D69" s="12"/>
      <c r="E69" s="36" t="n">
        <f aca="false">IF(OR(B69&gt;0,C69&gt;0,D69&gt;0),(B69*weight_best+C69*weight_likely+D69*weight_worst)/((B69&gt;0)*weight_best+(C69&gt;0)*weight_likely+(D69&gt;0)*weight_worst),0)</f>
        <v>0</v>
      </c>
      <c r="F69" s="36" t="n">
        <f aca="false">IF(COUNT(B69,D69)=2,D69-B69,IF(COUNT(B69,C69)=2,(C69-B69)*2,IF(COUNT(C69,D69)=2,(D69-C69)*2,0)))/historical_adjustment_value</f>
        <v>0</v>
      </c>
      <c r="G69" s="29" t="str">
        <f aca="false">IF(E69&gt;0,IF(AND(C69&gt;0,F69&gt;0),(E69-C69)/F69,0),"")</f>
        <v/>
      </c>
      <c r="H69" s="10" t="str">
        <f aca="false">IF(AND(B69=0,C69=0,D69=0),"",IF(OR(B69=0,C69=0,D69=0),"Incomplete",IF(AND(B69&lt;=C69,C69&lt;=D69),"Ok","Error")))</f>
        <v/>
      </c>
    </row>
    <row r="70" customFormat="false" ht="13.8" hidden="false" customHeight="false" outlineLevel="0" collapsed="false">
      <c r="A70" s="12"/>
      <c r="B70" s="12"/>
      <c r="C70" s="12"/>
      <c r="D70" s="12"/>
      <c r="E70" s="36" t="n">
        <f aca="false">IF(OR(B70&gt;0,C70&gt;0,D70&gt;0),(B70*weight_best+C70*weight_likely+D70*weight_worst)/((B70&gt;0)*weight_best+(C70&gt;0)*weight_likely+(D70&gt;0)*weight_worst),0)</f>
        <v>0</v>
      </c>
      <c r="F70" s="36" t="n">
        <f aca="false">IF(COUNT(B70,D70)=2,D70-B70,IF(COUNT(B70,C70)=2,(C70-B70)*2,IF(COUNT(C70,D70)=2,(D70-C70)*2,0)))/historical_adjustment_value</f>
        <v>0</v>
      </c>
      <c r="G70" s="29" t="str">
        <f aca="false">IF(E70&gt;0,IF(AND(C70&gt;0,F70&gt;0),(E70-C70)/F70,0),"")</f>
        <v/>
      </c>
      <c r="H70" s="10" t="str">
        <f aca="false">IF(AND(B70=0,C70=0,D70=0),"",IF(OR(B70=0,C70=0,D70=0),"Incomplete",IF(AND(B70&lt;=C70,C70&lt;=D70),"Ok","Error")))</f>
        <v/>
      </c>
    </row>
    <row r="71" customFormat="false" ht="13.8" hidden="false" customHeight="false" outlineLevel="0" collapsed="false">
      <c r="A71" s="12"/>
      <c r="B71" s="12"/>
      <c r="C71" s="12"/>
      <c r="D71" s="12"/>
      <c r="E71" s="36" t="n">
        <f aca="false">IF(OR(B71&gt;0,C71&gt;0,D71&gt;0),(B71*weight_best+C71*weight_likely+D71*weight_worst)/((B71&gt;0)*weight_best+(C71&gt;0)*weight_likely+(D71&gt;0)*weight_worst),0)</f>
        <v>0</v>
      </c>
      <c r="F71" s="36" t="n">
        <f aca="false">IF(COUNT(B71,D71)=2,D71-B71,IF(COUNT(B71,C71)=2,(C71-B71)*2,IF(COUNT(C71,D71)=2,(D71-C71)*2,0)))/historical_adjustment_value</f>
        <v>0</v>
      </c>
      <c r="G71" s="29" t="str">
        <f aca="false">IF(E71&gt;0,IF(AND(C71&gt;0,F71&gt;0),(E71-C71)/F71,0),"")</f>
        <v/>
      </c>
      <c r="H71" s="10" t="str">
        <f aca="false">IF(AND(B71=0,C71=0,D71=0),"",IF(OR(B71=0,C71=0,D71=0),"Incomplete",IF(AND(B71&lt;=C71,C71&lt;=D71),"Ok","Error")))</f>
        <v/>
      </c>
    </row>
    <row r="72" customFormat="false" ht="13.8" hidden="false" customHeight="false" outlineLevel="0" collapsed="false">
      <c r="A72" s="12"/>
      <c r="B72" s="12"/>
      <c r="C72" s="12"/>
      <c r="D72" s="12"/>
      <c r="E72" s="36" t="n">
        <f aca="false">IF(OR(B72&gt;0,C72&gt;0,D72&gt;0),(B72*weight_best+C72*weight_likely+D72*weight_worst)/((B72&gt;0)*weight_best+(C72&gt;0)*weight_likely+(D72&gt;0)*weight_worst),0)</f>
        <v>0</v>
      </c>
      <c r="F72" s="36" t="n">
        <f aca="false">IF(COUNT(B72,D72)=2,D72-B72,IF(COUNT(B72,C72)=2,(C72-B72)*2,IF(COUNT(C72,D72)=2,(D72-C72)*2,0)))/historical_adjustment_value</f>
        <v>0</v>
      </c>
      <c r="G72" s="29" t="str">
        <f aca="false">IF(E72&gt;0,IF(AND(C72&gt;0,F72&gt;0),(E72-C72)/F72,0),"")</f>
        <v/>
      </c>
      <c r="H72" s="10" t="str">
        <f aca="false">IF(AND(B72=0,C72=0,D72=0),"",IF(OR(B72=0,C72=0,D72=0),"Incomplete",IF(AND(B72&lt;=C72,C72&lt;=D72),"Ok","Error")))</f>
        <v/>
      </c>
    </row>
    <row r="73" customFormat="false" ht="13.8" hidden="false" customHeight="false" outlineLevel="0" collapsed="false">
      <c r="A73" s="12"/>
      <c r="B73" s="12"/>
      <c r="C73" s="12"/>
      <c r="D73" s="12"/>
      <c r="E73" s="36" t="n">
        <f aca="false">IF(OR(B73&gt;0,C73&gt;0,D73&gt;0),(B73*weight_best+C73*weight_likely+D73*weight_worst)/((B73&gt;0)*weight_best+(C73&gt;0)*weight_likely+(D73&gt;0)*weight_worst),0)</f>
        <v>0</v>
      </c>
      <c r="F73" s="36" t="n">
        <f aca="false">IF(COUNT(B73,D73)=2,D73-B73,IF(COUNT(B73,C73)=2,(C73-B73)*2,IF(COUNT(C73,D73)=2,(D73-C73)*2,0)))/historical_adjustment_value</f>
        <v>0</v>
      </c>
      <c r="G73" s="29" t="str">
        <f aca="false">IF(E73&gt;0,IF(AND(C73&gt;0,F73&gt;0),(E73-C73)/F73,0),"")</f>
        <v/>
      </c>
      <c r="H73" s="10" t="str">
        <f aca="false">IF(AND(B73=0,C73=0,D73=0),"",IF(OR(B73=0,C73=0,D73=0),"Incomplete",IF(AND(B73&lt;=C73,C73&lt;=D73),"Ok","Error")))</f>
        <v/>
      </c>
    </row>
    <row r="74" customFormat="false" ht="13.8" hidden="false" customHeight="false" outlineLevel="0" collapsed="false">
      <c r="A74" s="12"/>
      <c r="B74" s="12"/>
      <c r="C74" s="12"/>
      <c r="D74" s="12"/>
      <c r="E74" s="36" t="n">
        <f aca="false">IF(OR(B74&gt;0,C74&gt;0,D74&gt;0),(B74*weight_best+C74*weight_likely+D74*weight_worst)/((B74&gt;0)*weight_best+(C74&gt;0)*weight_likely+(D74&gt;0)*weight_worst),0)</f>
        <v>0</v>
      </c>
      <c r="F74" s="36" t="n">
        <f aca="false">IF(COUNT(B74,D74)=2,D74-B74,IF(COUNT(B74,C74)=2,(C74-B74)*2,IF(COUNT(C74,D74)=2,(D74-C74)*2,0)))/historical_adjustment_value</f>
        <v>0</v>
      </c>
      <c r="G74" s="29" t="str">
        <f aca="false">IF(E74&gt;0,IF(AND(C74&gt;0,F74&gt;0),(E74-C74)/F74,0),"")</f>
        <v/>
      </c>
      <c r="H74" s="10" t="str">
        <f aca="false">IF(AND(B74=0,C74=0,D74=0),"",IF(OR(B74=0,C74=0,D74=0),"Incomplete",IF(AND(B74&lt;=C74,C74&lt;=D74),"Ok","Error")))</f>
        <v/>
      </c>
    </row>
    <row r="75" customFormat="false" ht="13.8" hidden="false" customHeight="false" outlineLevel="0" collapsed="false">
      <c r="A75" s="12"/>
      <c r="B75" s="12"/>
      <c r="C75" s="12"/>
      <c r="D75" s="12"/>
      <c r="E75" s="36" t="n">
        <f aca="false">IF(OR(B75&gt;0,C75&gt;0,D75&gt;0),(B75*weight_best+C75*weight_likely+D75*weight_worst)/((B75&gt;0)*weight_best+(C75&gt;0)*weight_likely+(D75&gt;0)*weight_worst),0)</f>
        <v>0</v>
      </c>
      <c r="F75" s="36" t="n">
        <f aca="false">IF(COUNT(B75,D75)=2,D75-B75,IF(COUNT(B75,C75)=2,(C75-B75)*2,IF(COUNT(C75,D75)=2,(D75-C75)*2,0)))/historical_adjustment_value</f>
        <v>0</v>
      </c>
      <c r="G75" s="29" t="str">
        <f aca="false">IF(E75&gt;0,IF(AND(C75&gt;0,F75&gt;0),(E75-C75)/F75,0),"")</f>
        <v/>
      </c>
      <c r="H75" s="10" t="str">
        <f aca="false">IF(AND(B75=0,C75=0,D75=0),"",IF(OR(B75=0,C75=0,D75=0),"Incomplete",IF(AND(B75&lt;=C75,C75&lt;=D75),"Ok","Error")))</f>
        <v/>
      </c>
    </row>
    <row r="76" customFormat="false" ht="13.8" hidden="false" customHeight="false" outlineLevel="0" collapsed="false">
      <c r="A76" s="12"/>
      <c r="B76" s="12"/>
      <c r="C76" s="12"/>
      <c r="D76" s="12"/>
      <c r="E76" s="36" t="n">
        <f aca="false">IF(OR(B76&gt;0,C76&gt;0,D76&gt;0),(B76*weight_best+C76*weight_likely+D76*weight_worst)/((B76&gt;0)*weight_best+(C76&gt;0)*weight_likely+(D76&gt;0)*weight_worst),0)</f>
        <v>0</v>
      </c>
      <c r="F76" s="36" t="n">
        <f aca="false">IF(COUNT(B76,D76)=2,D76-B76,IF(COUNT(B76,C76)=2,(C76-B76)*2,IF(COUNT(C76,D76)=2,(D76-C76)*2,0)))/historical_adjustment_value</f>
        <v>0</v>
      </c>
      <c r="G76" s="29" t="str">
        <f aca="false">IF(E76&gt;0,IF(AND(C76&gt;0,F76&gt;0),(E76-C76)/F76,0),"")</f>
        <v/>
      </c>
      <c r="H76" s="10" t="str">
        <f aca="false">IF(AND(B76=0,C76=0,D76=0),"",IF(OR(B76=0,C76=0,D76=0),"Incomplete",IF(AND(B76&lt;=C76,C76&lt;=D76),"Ok","Error")))</f>
        <v/>
      </c>
    </row>
    <row r="77" customFormat="false" ht="13.8" hidden="false" customHeight="false" outlineLevel="0" collapsed="false">
      <c r="A77" s="12"/>
      <c r="B77" s="12"/>
      <c r="C77" s="12"/>
      <c r="D77" s="12"/>
      <c r="E77" s="36" t="n">
        <f aca="false">IF(OR(B77&gt;0,C77&gt;0,D77&gt;0),(B77*weight_best+C77*weight_likely+D77*weight_worst)/((B77&gt;0)*weight_best+(C77&gt;0)*weight_likely+(D77&gt;0)*weight_worst),0)</f>
        <v>0</v>
      </c>
      <c r="F77" s="36" t="n">
        <f aca="false">IF(COUNT(B77,D77)=2,D77-B77,IF(COUNT(B77,C77)=2,(C77-B77)*2,IF(COUNT(C77,D77)=2,(D77-C77)*2,0)))/historical_adjustment_value</f>
        <v>0</v>
      </c>
      <c r="G77" s="29" t="str">
        <f aca="false">IF(E77&gt;0,IF(AND(C77&gt;0,F77&gt;0),(E77-C77)/F77,0),"")</f>
        <v/>
      </c>
      <c r="H77" s="10" t="str">
        <f aca="false">IF(AND(B77=0,C77=0,D77=0),"",IF(OR(B77=0,C77=0,D77=0),"Incomplete",IF(AND(B77&lt;=C77,C77&lt;=D77),"Ok","Error")))</f>
        <v/>
      </c>
    </row>
    <row r="78" customFormat="false" ht="13.8" hidden="false" customHeight="false" outlineLevel="0" collapsed="false">
      <c r="A78" s="12"/>
      <c r="B78" s="12"/>
      <c r="C78" s="12"/>
      <c r="D78" s="12"/>
      <c r="E78" s="36" t="n">
        <f aca="false">IF(OR(B78&gt;0,C78&gt;0,D78&gt;0),(B78*weight_best+C78*weight_likely+D78*weight_worst)/((B78&gt;0)*weight_best+(C78&gt;0)*weight_likely+(D78&gt;0)*weight_worst),0)</f>
        <v>0</v>
      </c>
      <c r="F78" s="36" t="n">
        <f aca="false">IF(COUNT(B78,D78)=2,D78-B78,IF(COUNT(B78,C78)=2,(C78-B78)*2,IF(COUNT(C78,D78)=2,(D78-C78)*2,0)))/historical_adjustment_value</f>
        <v>0</v>
      </c>
      <c r="G78" s="29" t="str">
        <f aca="false">IF(E78&gt;0,IF(AND(C78&gt;0,F78&gt;0),(E78-C78)/F78,0),"")</f>
        <v/>
      </c>
      <c r="H78" s="10" t="str">
        <f aca="false">IF(AND(B78=0,C78=0,D78=0),"",IF(OR(B78=0,C78=0,D78=0),"Incomplete",IF(AND(B78&lt;=C78,C78&lt;=D78),"Ok","Error")))</f>
        <v/>
      </c>
    </row>
    <row r="79" customFormat="false" ht="13.8" hidden="false" customHeight="false" outlineLevel="0" collapsed="false">
      <c r="A79" s="12"/>
      <c r="B79" s="12"/>
      <c r="C79" s="12"/>
      <c r="D79" s="12"/>
      <c r="E79" s="36" t="n">
        <f aca="false">IF(OR(B79&gt;0,C79&gt;0,D79&gt;0),(B79*weight_best+C79*weight_likely+D79*weight_worst)/((B79&gt;0)*weight_best+(C79&gt;0)*weight_likely+(D79&gt;0)*weight_worst),0)</f>
        <v>0</v>
      </c>
      <c r="F79" s="36" t="n">
        <f aca="false">IF(COUNT(B79,D79)=2,D79-B79,IF(COUNT(B79,C79)=2,(C79-B79)*2,IF(COUNT(C79,D79)=2,(D79-C79)*2,0)))/historical_adjustment_value</f>
        <v>0</v>
      </c>
      <c r="G79" s="29" t="str">
        <f aca="false">IF(E79&gt;0,IF(AND(C79&gt;0,F79&gt;0),(E79-C79)/F79,0),"")</f>
        <v/>
      </c>
      <c r="H79" s="10" t="str">
        <f aca="false">IF(AND(B79=0,C79=0,D79=0),"",IF(OR(B79=0,C79=0,D79=0),"Incomplete",IF(AND(B79&lt;=C79,C79&lt;=D79),"Ok","Error")))</f>
        <v/>
      </c>
    </row>
    <row r="80" customFormat="false" ht="13.8" hidden="false" customHeight="false" outlineLevel="0" collapsed="false">
      <c r="A80" s="12"/>
      <c r="B80" s="12"/>
      <c r="C80" s="12"/>
      <c r="D80" s="12"/>
      <c r="E80" s="36" t="n">
        <f aca="false">IF(OR(B80&gt;0,C80&gt;0,D80&gt;0),(B80*weight_best+C80*weight_likely+D80*weight_worst)/((B80&gt;0)*weight_best+(C80&gt;0)*weight_likely+(D80&gt;0)*weight_worst),0)</f>
        <v>0</v>
      </c>
      <c r="F80" s="36" t="n">
        <f aca="false">IF(COUNT(B80,D80)=2,D80-B80,IF(COUNT(B80,C80)=2,(C80-B80)*2,IF(COUNT(C80,D80)=2,(D80-C80)*2,0)))/historical_adjustment_value</f>
        <v>0</v>
      </c>
      <c r="G80" s="29" t="str">
        <f aca="false">IF(E80&gt;0,IF(AND(C80&gt;0,F80&gt;0),(E80-C80)/F80,0),"")</f>
        <v/>
      </c>
      <c r="H80" s="10" t="str">
        <f aca="false">IF(AND(B80=0,C80=0,D80=0),"",IF(OR(B80=0,C80=0,D80=0),"Incomplete",IF(AND(B80&lt;=C80,C80&lt;=D80),"Ok","Error")))</f>
        <v/>
      </c>
    </row>
    <row r="81" customFormat="false" ht="13.8" hidden="false" customHeight="false" outlineLevel="0" collapsed="false">
      <c r="A81" s="12"/>
      <c r="B81" s="12"/>
      <c r="C81" s="12"/>
      <c r="D81" s="12"/>
      <c r="E81" s="36" t="n">
        <f aca="false">IF(OR(B81&gt;0,C81&gt;0,D81&gt;0),(B81*weight_best+C81*weight_likely+D81*weight_worst)/((B81&gt;0)*weight_best+(C81&gt;0)*weight_likely+(D81&gt;0)*weight_worst),0)</f>
        <v>0</v>
      </c>
      <c r="F81" s="36" t="n">
        <f aca="false">IF(COUNT(B81,D81)=2,D81-B81,IF(COUNT(B81,C81)=2,(C81-B81)*2,IF(COUNT(C81,D81)=2,(D81-C81)*2,0)))/historical_adjustment_value</f>
        <v>0</v>
      </c>
      <c r="G81" s="29" t="str">
        <f aca="false">IF(E81&gt;0,IF(AND(C81&gt;0,F81&gt;0),(E81-C81)/F81,0),"")</f>
        <v/>
      </c>
      <c r="H81" s="10" t="str">
        <f aca="false">IF(AND(B81=0,C81=0,D81=0),"",IF(OR(B81=0,C81=0,D81=0),"Incomplete",IF(AND(B81&lt;=C81,C81&lt;=D81),"Ok","Error")))</f>
        <v/>
      </c>
    </row>
    <row r="82" customFormat="false" ht="13.8" hidden="false" customHeight="false" outlineLevel="0" collapsed="false">
      <c r="A82" s="12"/>
      <c r="B82" s="12"/>
      <c r="C82" s="12"/>
      <c r="D82" s="12"/>
      <c r="E82" s="36" t="n">
        <f aca="false">IF(OR(B82&gt;0,C82&gt;0,D82&gt;0),(B82*weight_best+C82*weight_likely+D82*weight_worst)/((B82&gt;0)*weight_best+(C82&gt;0)*weight_likely+(D82&gt;0)*weight_worst),0)</f>
        <v>0</v>
      </c>
      <c r="F82" s="36" t="n">
        <f aca="false">IF(COUNT(B82,D82)=2,D82-B82,IF(COUNT(B82,C82)=2,(C82-B82)*2,IF(COUNT(C82,D82)=2,(D82-C82)*2,0)))/historical_adjustment_value</f>
        <v>0</v>
      </c>
      <c r="G82" s="29" t="str">
        <f aca="false">IF(E82&gt;0,IF(AND(C82&gt;0,F82&gt;0),(E82-C82)/F82,0),"")</f>
        <v/>
      </c>
      <c r="H82" s="10" t="str">
        <f aca="false">IF(AND(B82=0,C82=0,D82=0),"",IF(OR(B82=0,C82=0,D82=0),"Incomplete",IF(AND(B82&lt;=C82,C82&lt;=D82),"Ok","Error")))</f>
        <v/>
      </c>
    </row>
    <row r="83" customFormat="false" ht="13.8" hidden="false" customHeight="false" outlineLevel="0" collapsed="false">
      <c r="A83" s="12"/>
      <c r="B83" s="12"/>
      <c r="C83" s="12"/>
      <c r="D83" s="12"/>
      <c r="E83" s="36" t="n">
        <f aca="false">IF(OR(B83&gt;0,C83&gt;0,D83&gt;0),(B83*weight_best+C83*weight_likely+D83*weight_worst)/((B83&gt;0)*weight_best+(C83&gt;0)*weight_likely+(D83&gt;0)*weight_worst),0)</f>
        <v>0</v>
      </c>
      <c r="F83" s="36" t="n">
        <f aca="false">IF(COUNT(B83,D83)=2,D83-B83,IF(COUNT(B83,C83)=2,(C83-B83)*2,IF(COUNT(C83,D83)=2,(D83-C83)*2,0)))/historical_adjustment_value</f>
        <v>0</v>
      </c>
      <c r="G83" s="29" t="str">
        <f aca="false">IF(E83&gt;0,IF(AND(C83&gt;0,F83&gt;0),(E83-C83)/F83,0),"")</f>
        <v/>
      </c>
      <c r="H83" s="10" t="str">
        <f aca="false">IF(AND(B83=0,C83=0,D83=0),"",IF(OR(B83=0,C83=0,D83=0),"Incomplete",IF(AND(B83&lt;=C83,C83&lt;=D83),"Ok","Error")))</f>
        <v/>
      </c>
    </row>
    <row r="84" customFormat="false" ht="13.8" hidden="false" customHeight="false" outlineLevel="0" collapsed="false">
      <c r="A84" s="12"/>
      <c r="B84" s="12"/>
      <c r="C84" s="12"/>
      <c r="D84" s="12"/>
      <c r="E84" s="36" t="n">
        <f aca="false">IF(OR(B84&gt;0,C84&gt;0,D84&gt;0),(B84*weight_best+C84*weight_likely+D84*weight_worst)/((B84&gt;0)*weight_best+(C84&gt;0)*weight_likely+(D84&gt;0)*weight_worst),0)</f>
        <v>0</v>
      </c>
      <c r="F84" s="36" t="n">
        <f aca="false">IF(COUNT(B84,D84)=2,D84-B84,IF(COUNT(B84,C84)=2,(C84-B84)*2,IF(COUNT(C84,D84)=2,(D84-C84)*2,0)))/historical_adjustment_value</f>
        <v>0</v>
      </c>
      <c r="G84" s="29" t="str">
        <f aca="false">IF(E84&gt;0,IF(AND(C84&gt;0,F84&gt;0),(E84-C84)/F84,0),"")</f>
        <v/>
      </c>
      <c r="H84" s="10" t="str">
        <f aca="false">IF(AND(B84=0,C84=0,D84=0),"",IF(OR(B84=0,C84=0,D84=0),"Incomplete",IF(AND(B84&lt;=C84,C84&lt;=D84),"Ok","Error")))</f>
        <v/>
      </c>
    </row>
    <row r="85" customFormat="false" ht="13.8" hidden="false" customHeight="false" outlineLevel="0" collapsed="false">
      <c r="A85" s="12"/>
      <c r="B85" s="12"/>
      <c r="C85" s="12"/>
      <c r="D85" s="12"/>
      <c r="E85" s="36" t="n">
        <f aca="false">IF(OR(B85&gt;0,C85&gt;0,D85&gt;0),(B85*weight_best+C85*weight_likely+D85*weight_worst)/((B85&gt;0)*weight_best+(C85&gt;0)*weight_likely+(D85&gt;0)*weight_worst),0)</f>
        <v>0</v>
      </c>
      <c r="F85" s="36" t="n">
        <f aca="false">IF(COUNT(B85,D85)=2,D85-B85,IF(COUNT(B85,C85)=2,(C85-B85)*2,IF(COUNT(C85,D85)=2,(D85-C85)*2,0)))/historical_adjustment_value</f>
        <v>0</v>
      </c>
      <c r="G85" s="29" t="str">
        <f aca="false">IF(E85&gt;0,IF(AND(C85&gt;0,F85&gt;0),(E85-C85)/F85,0),"")</f>
        <v/>
      </c>
      <c r="H85" s="10" t="str">
        <f aca="false">IF(AND(B85=0,C85=0,D85=0),"",IF(OR(B85=0,C85=0,D85=0),"Incomplete",IF(AND(B85&lt;=C85,C85&lt;=D85),"Ok","Error")))</f>
        <v/>
      </c>
    </row>
    <row r="86" customFormat="false" ht="13.8" hidden="false" customHeight="false" outlineLevel="0" collapsed="false">
      <c r="A86" s="12"/>
      <c r="B86" s="12"/>
      <c r="C86" s="12"/>
      <c r="D86" s="12"/>
      <c r="E86" s="36" t="n">
        <f aca="false">IF(OR(B86&gt;0,C86&gt;0,D86&gt;0),(B86*weight_best+C86*weight_likely+D86*weight_worst)/((B86&gt;0)*weight_best+(C86&gt;0)*weight_likely+(D86&gt;0)*weight_worst),0)</f>
        <v>0</v>
      </c>
      <c r="F86" s="36" t="n">
        <f aca="false">IF(COUNT(B86,D86)=2,D86-B86,IF(COUNT(B86,C86)=2,(C86-B86)*2,IF(COUNT(C86,D86)=2,(D86-C86)*2,0)))/historical_adjustment_value</f>
        <v>0</v>
      </c>
      <c r="G86" s="29" t="str">
        <f aca="false">IF(E86&gt;0,IF(AND(C86&gt;0,F86&gt;0),(E86-C86)/F86,0),"")</f>
        <v/>
      </c>
      <c r="H86" s="10" t="str">
        <f aca="false">IF(AND(B86=0,C86=0,D86=0),"",IF(OR(B86=0,C86=0,D86=0),"Incomplete",IF(AND(B86&lt;=C86,C86&lt;=D86),"Ok","Error")))</f>
        <v/>
      </c>
    </row>
    <row r="87" customFormat="false" ht="13.8" hidden="false" customHeight="false" outlineLevel="0" collapsed="false">
      <c r="A87" s="12"/>
      <c r="B87" s="12"/>
      <c r="C87" s="12"/>
      <c r="D87" s="12"/>
      <c r="E87" s="36" t="n">
        <f aca="false">IF(OR(B87&gt;0,C87&gt;0,D87&gt;0),(B87*weight_best+C87*weight_likely+D87*weight_worst)/((B87&gt;0)*weight_best+(C87&gt;0)*weight_likely+(D87&gt;0)*weight_worst),0)</f>
        <v>0</v>
      </c>
      <c r="F87" s="36" t="n">
        <f aca="false">IF(COUNT(B87,D87)=2,D87-B87,IF(COUNT(B87,C87)=2,(C87-B87)*2,IF(COUNT(C87,D87)=2,(D87-C87)*2,0)))/historical_adjustment_value</f>
        <v>0</v>
      </c>
      <c r="G87" s="29" t="str">
        <f aca="false">IF(E87&gt;0,IF(AND(C87&gt;0,F87&gt;0),(E87-C87)/F87,0),"")</f>
        <v/>
      </c>
      <c r="H87" s="10" t="str">
        <f aca="false">IF(AND(B87=0,C87=0,D87=0),"",IF(OR(B87=0,C87=0,D87=0),"Incomplete",IF(AND(B87&lt;=C87,C87&lt;=D87),"Ok","Error")))</f>
        <v/>
      </c>
    </row>
  </sheetData>
  <mergeCells count="6">
    <mergeCell ref="B3:E3"/>
    <mergeCell ref="B4:E4"/>
    <mergeCell ref="B5:E5"/>
    <mergeCell ref="B6:E6"/>
    <mergeCell ref="B8:C8"/>
    <mergeCell ref="B10:E10"/>
  </mergeCells>
  <dataValidations count="2">
    <dataValidation allowBlank="true" operator="equal" showDropDown="false" showErrorMessage="true" showInputMessage="true" sqref="B8" type="list">
      <formula1>"50%,60%,70% (realistic),80%,90%,99.7% (PERT)"</formula1>
      <formula2>0</formula2>
    </dataValidation>
    <dataValidation allowBlank="true" operator="equal" showDropDown="false" showErrorMessage="true" showInputMessage="true" sqref="B10" type="list">
      <formula1>$H$18:$H$34</formula1>
      <formula2>0</formula2>
    </dataValidation>
  </dataValidations>
  <printOptions headings="false" gridLines="false" gridLinesSet="true" horizontalCentered="false" verticalCentered="false"/>
  <pageMargins left="0.75" right="0.75" top="0.511805555555555" bottom="0.511805555555555" header="0.511805555555555" footer="0.511805555555555"/>
  <pageSetup paperSize="9" scale="6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8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4" activeCellId="0" sqref="A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0" width="45.49"/>
    <col collapsed="false" customWidth="true" hidden="false" outlineLevel="0" max="2" min="2" style="10" width="2.57"/>
    <col collapsed="false" customWidth="true" hidden="false" outlineLevel="0" max="4" min="3" style="10" width="12.15"/>
    <col collapsed="false" customWidth="true" hidden="false" outlineLevel="0" max="5" min="5" style="10" width="15.12"/>
    <col collapsed="false" customWidth="true" hidden="false" outlineLevel="0" max="6" min="6" style="10" width="12.42"/>
    <col collapsed="false" customWidth="true" hidden="false" outlineLevel="0" max="7" min="7" style="10" width="2.57"/>
    <col collapsed="false" customWidth="true" hidden="false" outlineLevel="0" max="64" min="8" style="10" width="8.64"/>
    <col collapsed="false" customWidth="false" hidden="false" outlineLevel="0" max="1024" min="65" style="10" width="11.52"/>
  </cols>
  <sheetData>
    <row r="1" customFormat="false" ht="16.15" hidden="false" customHeight="false" outlineLevel="0" collapsed="false">
      <c r="A1" s="11" t="s">
        <v>109</v>
      </c>
      <c r="B1" s="11"/>
      <c r="C1" s="11"/>
      <c r="D1" s="11"/>
      <c r="E1" s="11"/>
      <c r="F1" s="11"/>
      <c r="G1" s="11"/>
    </row>
    <row r="3" customFormat="false" ht="12.8" hidden="false" customHeight="false" outlineLevel="0" collapsed="false">
      <c r="A3" s="2" t="s">
        <v>7</v>
      </c>
    </row>
    <row r="4" customFormat="false" ht="13.8" hidden="false" customHeight="false" outlineLevel="0" collapsed="false">
      <c r="A4" s="10" t="s">
        <v>8</v>
      </c>
      <c r="D4" s="12"/>
    </row>
    <row r="6" customFormat="false" ht="12.8" hidden="false" customHeight="false" outlineLevel="0" collapsed="false">
      <c r="A6" s="10" t="s">
        <v>110</v>
      </c>
    </row>
    <row r="7" customFormat="false" ht="12.8" hidden="false" customHeight="false" outlineLevel="0" collapsed="false">
      <c r="A7" s="10" t="s">
        <v>111</v>
      </c>
    </row>
    <row r="8" customFormat="false" ht="12.8" hidden="false" customHeight="false" outlineLevel="0" collapsed="false">
      <c r="A8" s="10" t="s">
        <v>112</v>
      </c>
    </row>
    <row r="9" customFormat="false" ht="12.8" hidden="false" customHeight="false" outlineLevel="0" collapsed="false">
      <c r="A9" s="10" t="s">
        <v>113</v>
      </c>
    </row>
    <row r="10" customFormat="false" ht="12.8" hidden="false" customHeight="false" outlineLevel="0" collapsed="false">
      <c r="A10" s="10" t="s">
        <v>114</v>
      </c>
    </row>
    <row r="11" customFormat="false" ht="12.8" hidden="false" customHeight="false" outlineLevel="0" collapsed="false">
      <c r="A11" s="10" t="s">
        <v>115</v>
      </c>
    </row>
    <row r="13" customFormat="false" ht="12.8" hidden="false" customHeight="false" outlineLevel="0" collapsed="false">
      <c r="A13" s="2" t="s">
        <v>14</v>
      </c>
    </row>
    <row r="14" customFormat="false" ht="12.8" hidden="false" customHeight="false" outlineLevel="0" collapsed="false">
      <c r="A14" s="10" t="s">
        <v>116</v>
      </c>
    </row>
    <row r="15" customFormat="false" ht="12.8" hidden="false" customHeight="false" outlineLevel="0" collapsed="false">
      <c r="A15" s="10" t="s">
        <v>117</v>
      </c>
    </row>
    <row r="16" customFormat="false" ht="12.8" hidden="false" customHeight="false" outlineLevel="0" collapsed="false">
      <c r="A16" s="2"/>
    </row>
    <row r="17" customFormat="false" ht="12.8" hidden="false" customHeight="false" outlineLevel="0" collapsed="false">
      <c r="A17" s="10" t="s">
        <v>118</v>
      </c>
    </row>
    <row r="18" customFormat="false" ht="12.8" hidden="false" customHeight="false" outlineLevel="0" collapsed="false">
      <c r="A18" s="10" t="s">
        <v>119</v>
      </c>
    </row>
    <row r="19" customFormat="false" ht="12.8" hidden="false" customHeight="false" outlineLevel="0" collapsed="false">
      <c r="A19" s="10" t="s">
        <v>120</v>
      </c>
    </row>
    <row r="21" customFormat="false" ht="12.8" hidden="false" customHeight="false" outlineLevel="0" collapsed="false">
      <c r="A21" s="10" t="s">
        <v>121</v>
      </c>
    </row>
    <row r="24" customFormat="false" ht="13.8" hidden="false" customHeight="false" outlineLevel="0" collapsed="false">
      <c r="A24" s="6" t="s">
        <v>122</v>
      </c>
      <c r="C24" s="46" t="n">
        <v>44013</v>
      </c>
      <c r="E24" s="47" t="s">
        <v>123</v>
      </c>
      <c r="F24" s="12" t="n">
        <v>7</v>
      </c>
    </row>
    <row r="25" customFormat="false" ht="12.8" hidden="false" customHeight="false" outlineLevel="0" collapsed="false">
      <c r="D25" s="48"/>
      <c r="E25" s="38"/>
      <c r="F25" s="38"/>
    </row>
    <row r="26" customFormat="false" ht="12.8" hidden="false" customHeight="false" outlineLevel="0" collapsed="false">
      <c r="A26" s="10" t="s">
        <v>124</v>
      </c>
      <c r="C26" s="6" t="str">
        <f aca="false">"Total ("&amp;Estimate_Worksheet!B6&amp;")"</f>
        <v>Total (Days)</v>
      </c>
      <c r="D26" s="49" t="s">
        <v>125</v>
      </c>
      <c r="E26" s="50" t="str">
        <f aca="false">IF(E27&gt;=0.5,"Over Estimated","Under Estimated")</f>
        <v>Under Estimated</v>
      </c>
      <c r="F26" s="51" t="s">
        <v>126</v>
      </c>
    </row>
    <row r="27" customFormat="false" ht="13.8" hidden="false" customHeight="false" outlineLevel="0" collapsed="false">
      <c r="C27" s="52" t="n">
        <f aca="false">SUM(C35:C84)</f>
        <v>3.7</v>
      </c>
      <c r="D27" s="53" t="n">
        <f aca="false">IFERROR(AVERAGE(D35:D84),"-")</f>
        <v>0.219444444444444</v>
      </c>
      <c r="E27" s="54" t="n">
        <f aca="false">IFERROR(SUM(E35:E84)/COUNT(E35:E84),"-")</f>
        <v>0.333333333333333</v>
      </c>
      <c r="F27" s="55" t="n">
        <f aca="false">IFERROR(SUM(F35:F84)/COUNT(F35:F84),"-")</f>
        <v>0.666666666666667</v>
      </c>
    </row>
    <row r="28" customFormat="false" ht="12.8" hidden="false" customHeight="false" outlineLevel="0" collapsed="false">
      <c r="D28" s="48" t="s">
        <v>127</v>
      </c>
      <c r="E28" s="38" t="n">
        <v>0.5</v>
      </c>
      <c r="F28" s="38" t="n">
        <f aca="false">Estimate_Worksheet!D8</f>
        <v>0.7</v>
      </c>
    </row>
    <row r="29" customFormat="false" ht="12.8" hidden="false" customHeight="false" outlineLevel="0" collapsed="false">
      <c r="D29" s="56"/>
      <c r="E29" s="25"/>
      <c r="F29" s="25"/>
    </row>
    <row r="30" customFormat="false" ht="13.8" hidden="false" customHeight="false" outlineLevel="0" collapsed="false">
      <c r="A30" s="2" t="s">
        <v>128</v>
      </c>
      <c r="C30" s="57" t="str">
        <f aca="false">IF(E27="-","",IF(E27&lt;(E28-0.05),"&lt; target P(x), increase estimates.",IF(E27&gt;(E28+0.05),"&lt; target P(x), decrease estimates.","Estimates close to target P(x).")))</f>
        <v>&lt; target P(x), increase estimates.</v>
      </c>
      <c r="D30" s="57"/>
      <c r="E30" s="57"/>
      <c r="F30" s="57"/>
    </row>
    <row r="31" customFormat="false" ht="13.8" hidden="false" customHeight="false" outlineLevel="0" collapsed="false">
      <c r="A31" s="2" t="s">
        <v>129</v>
      </c>
      <c r="C31" s="57" t="str">
        <f aca="false">IF(F27="-","",IF(F27&lt;(F28-0.05),"&lt; target range, increase range.",IF(F27&gt;(F28+0.05),"&gt; target range, decrease range.","Estimates close to target range.")))</f>
        <v>Estimates close to target range.</v>
      </c>
      <c r="D31" s="57"/>
      <c r="E31" s="57"/>
      <c r="F31" s="57"/>
    </row>
    <row r="32" customFormat="false" ht="12.8" hidden="false" customHeight="false" outlineLevel="0" collapsed="false">
      <c r="E32" s="38"/>
    </row>
    <row r="33" customFormat="false" ht="12.8" hidden="false" customHeight="false" outlineLevel="0" collapsed="false">
      <c r="A33" s="6" t="s">
        <v>97</v>
      </c>
      <c r="C33" s="6" t="s">
        <v>130</v>
      </c>
      <c r="D33" s="58" t="s">
        <v>131</v>
      </c>
      <c r="E33" s="59"/>
      <c r="F33" s="59"/>
      <c r="H33" s="6" t="str">
        <f aca="false">"Actual by period ("&amp;Estimate_Worksheet!B6&amp;")"</f>
        <v>Actual by period (Days)</v>
      </c>
    </row>
    <row r="34" customFormat="false" ht="12.8" hidden="false" customHeight="false" outlineLevel="0" collapsed="false">
      <c r="C34" s="60"/>
      <c r="D34" s="61" t="s">
        <v>125</v>
      </c>
      <c r="E34" s="61" t="s">
        <v>132</v>
      </c>
      <c r="F34" s="61" t="s">
        <v>126</v>
      </c>
      <c r="H34" s="62" t="n">
        <f aca="false">C24</f>
        <v>44013</v>
      </c>
      <c r="I34" s="62" t="n">
        <f aca="false">H34+$F$24</f>
        <v>44020</v>
      </c>
      <c r="J34" s="62" t="n">
        <f aca="false">I34+$F$24</f>
        <v>44027</v>
      </c>
      <c r="K34" s="62" t="n">
        <f aca="false">J34+$F$24</f>
        <v>44034</v>
      </c>
      <c r="L34" s="62" t="n">
        <f aca="false">K34+$F$24</f>
        <v>44041</v>
      </c>
      <c r="M34" s="62" t="n">
        <f aca="false">L34+$F$24</f>
        <v>44048</v>
      </c>
      <c r="N34" s="62" t="n">
        <f aca="false">M34+$F$24</f>
        <v>44055</v>
      </c>
      <c r="O34" s="62" t="n">
        <f aca="false">N34+$F$24</f>
        <v>44062</v>
      </c>
      <c r="P34" s="62" t="n">
        <f aca="false">O34+$F$24</f>
        <v>44069</v>
      </c>
      <c r="Q34" s="62" t="n">
        <f aca="false">P34+$F$24</f>
        <v>44076</v>
      </c>
      <c r="R34" s="62" t="n">
        <f aca="false">Q34+$F$24</f>
        <v>44083</v>
      </c>
      <c r="S34" s="62" t="n">
        <f aca="false">R34+$F$24</f>
        <v>44090</v>
      </c>
      <c r="T34" s="62" t="n">
        <f aca="false">S34+$F$24</f>
        <v>44097</v>
      </c>
    </row>
    <row r="35" customFormat="false" ht="13.8" hidden="false" customHeight="false" outlineLevel="0" collapsed="false">
      <c r="A35" s="10" t="str">
        <f aca="false">""&amp;Estimate_Worksheet!A38</f>
        <v>Training on timeline webpart</v>
      </c>
      <c r="C35" s="63" t="n">
        <f aca="false">SUM(H35:T35)</f>
        <v>0.4</v>
      </c>
      <c r="D35" s="25" t="n">
        <f aca="false">IF(C35=0,"",ABS(Estimate_Worksheet!E38-C35)/C35)</f>
        <v>0.208333333333333</v>
      </c>
      <c r="E35" s="10" t="n">
        <f aca="false">IF(C35=0,"",IF(C35&lt;Estimate_Worksheet!E38,1,0))</f>
        <v>0</v>
      </c>
      <c r="F35" s="10" t="n">
        <f aca="false">IF(C35=0,"",IF(AND(C35&gt;=Estimate_Worksheet!C38,C35&lt;=Estimate_Worksheet!D38),1,0))</f>
        <v>1</v>
      </c>
      <c r="H35" s="12" t="n">
        <v>0.4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customFormat="false" ht="13.8" hidden="false" customHeight="false" outlineLevel="0" collapsed="false">
      <c r="A36" s="10" t="str">
        <f aca="false">""&amp;Estimate_Worksheet!A39</f>
        <v>Active Directory security group set up</v>
      </c>
      <c r="C36" s="63" t="n">
        <f aca="false">SUM(H36:T36)</f>
        <v>0.8</v>
      </c>
      <c r="D36" s="25" t="n">
        <f aca="false">IF(C36=0,"",ABS(Estimate_Worksheet!E39-C36)/C36)</f>
        <v>0.25</v>
      </c>
      <c r="E36" s="10" t="n">
        <f aca="false">IF(C36=0,"",IF(C36&lt;Estimate_Worksheet!E39,1,0))</f>
        <v>1</v>
      </c>
      <c r="F36" s="10" t="n">
        <f aca="false">IF(C36=0,"",IF(AND(C36&gt;=Estimate_Worksheet!C39,C36&lt;=Estimate_Worksheet!D39),1,0))</f>
        <v>0</v>
      </c>
      <c r="H36" s="12" t="n">
        <v>0.8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customFormat="false" ht="13.8" hidden="false" customHeight="false" outlineLevel="0" collapsed="false">
      <c r="A37" s="10" t="str">
        <f aca="false">""&amp;Estimate_Worksheet!A40</f>
        <v>Branding Sales &amp; Ops from OOTB themes</v>
      </c>
      <c r="C37" s="63" t="n">
        <f aca="false">SUM(H37:T37)</f>
        <v>2.5</v>
      </c>
      <c r="D37" s="25" t="n">
        <f aca="false">IF(C37=0,"",ABS(Estimate_Worksheet!E40-C37)/C37)</f>
        <v>0.2</v>
      </c>
      <c r="E37" s="10" t="n">
        <f aca="false">IF(C37=0,"",IF(C37&lt;Estimate_Worksheet!E40,1,0))</f>
        <v>0</v>
      </c>
      <c r="F37" s="10" t="n">
        <f aca="false">IF(C37=0,"",IF(AND(C37&gt;=Estimate_Worksheet!C40,C37&lt;=Estimate_Worksheet!D40),1,0))</f>
        <v>1</v>
      </c>
      <c r="H37" s="12" t="n">
        <v>2.5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customFormat="false" ht="13.8" hidden="false" customHeight="false" outlineLevel="0" collapsed="false">
      <c r="A38" s="10" t="str">
        <f aca="false">""&amp;Estimate_Worksheet!A41</f>
        <v>Edit InfoPath form to call dummy web service</v>
      </c>
      <c r="C38" s="63" t="n">
        <f aca="false">SUM(H38:T38)</f>
        <v>0</v>
      </c>
      <c r="D38" s="25" t="str">
        <f aca="false">IF(C38=0,"",ABS(Estimate_Worksheet!E41-C38)/C38)</f>
        <v/>
      </c>
      <c r="E38" s="10" t="str">
        <f aca="false">IF(C38=0,"",IF(C38&lt;Estimate_Worksheet!E41,1,0))</f>
        <v/>
      </c>
      <c r="F38" s="10" t="str">
        <f aca="false">IF(C38=0,"",IF(AND(C38&gt;=Estimate_Worksheet!C41,C38&lt;=Estimate_Worksheet!D41),1,0))</f>
        <v/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customFormat="false" ht="13.8" hidden="false" customHeight="false" outlineLevel="0" collapsed="false">
      <c r="A39" s="10" t="str">
        <f aca="false">""&amp;Estimate_Worksheet!A42</f>
        <v>Test and document process to push Sales &amp; Ops site live</v>
      </c>
      <c r="C39" s="63" t="n">
        <f aca="false">SUM(H39:T39)</f>
        <v>0</v>
      </c>
      <c r="D39" s="25" t="str">
        <f aca="false">IF(C39=0,"",ABS(Estimate_Worksheet!E42-C39)/C39)</f>
        <v/>
      </c>
      <c r="E39" s="10" t="str">
        <f aca="false">IF(C39=0,"",IF(C39&lt;Estimate_Worksheet!E42,1,0))</f>
        <v/>
      </c>
      <c r="F39" s="10" t="str">
        <f aca="false">IF(C39=0,"",IF(AND(C39&gt;=Estimate_Worksheet!C42,C39&lt;=Estimate_Worksheet!D42),1,0))</f>
        <v/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customFormat="false" ht="13.8" hidden="false" customHeight="false" outlineLevel="0" collapsed="false">
      <c r="A40" s="10" t="str">
        <f aca="false">""&amp;Estimate_Worksheet!A43</f>
        <v>Demonstrate search configuration</v>
      </c>
      <c r="C40" s="63" t="n">
        <f aca="false">SUM(H40:T40)</f>
        <v>0</v>
      </c>
      <c r="D40" s="25" t="str">
        <f aca="false">IF(C40=0,"",ABS(Estimate_Worksheet!E43-C40)/C40)</f>
        <v/>
      </c>
      <c r="E40" s="10" t="str">
        <f aca="false">IF(C40=0,"",IF(C40&lt;Estimate_Worksheet!E43,1,0))</f>
        <v/>
      </c>
      <c r="F40" s="10" t="str">
        <f aca="false">IF(C40=0,"",IF(AND(C40&gt;=Estimate_Worksheet!C43,C40&lt;=Estimate_Worksheet!D43),1,0))</f>
        <v/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customFormat="false" ht="13.8" hidden="false" customHeight="false" outlineLevel="0" collapsed="false">
      <c r="A41" s="10" t="str">
        <f aca="false">""&amp;Estimate_Worksheet!A44</f>
        <v/>
      </c>
      <c r="C41" s="63" t="n">
        <f aca="false">SUM(H41:T41)</f>
        <v>0</v>
      </c>
      <c r="D41" s="25" t="str">
        <f aca="false">IF(C41=0,"",ABS(Estimate_Worksheet!E44-C41)/C41)</f>
        <v/>
      </c>
      <c r="E41" s="10" t="str">
        <f aca="false">IF(C41=0,"",IF(C41&lt;Estimate_Worksheet!E44,1,0))</f>
        <v/>
      </c>
      <c r="F41" s="10" t="str">
        <f aca="false">IF(C41=0,"",IF(AND(C41&gt;=Estimate_Worksheet!C44,C41&lt;=Estimate_Worksheet!D44),1,0))</f>
        <v/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customFormat="false" ht="13.8" hidden="false" customHeight="false" outlineLevel="0" collapsed="false">
      <c r="A42" s="10" t="str">
        <f aca="false">""&amp;Estimate_Worksheet!A45</f>
        <v/>
      </c>
      <c r="C42" s="63" t="n">
        <f aca="false">SUM(H42:T42)</f>
        <v>0</v>
      </c>
      <c r="D42" s="25" t="str">
        <f aca="false">IF(C42=0,"",ABS(Estimate_Worksheet!E45-C42)/C42)</f>
        <v/>
      </c>
      <c r="E42" s="10" t="str">
        <f aca="false">IF(C42=0,"",IF(C42&lt;Estimate_Worksheet!E45,1,0))</f>
        <v/>
      </c>
      <c r="F42" s="10" t="str">
        <f aca="false">IF(C42=0,"",IF(AND(C42&gt;=Estimate_Worksheet!C45,C42&lt;=Estimate_Worksheet!D45),1,0))</f>
        <v/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customFormat="false" ht="13.8" hidden="false" customHeight="false" outlineLevel="0" collapsed="false">
      <c r="A43" s="10" t="str">
        <f aca="false">""&amp;Estimate_Worksheet!A46</f>
        <v/>
      </c>
      <c r="C43" s="63" t="n">
        <f aca="false">SUM(H43:T43)</f>
        <v>0</v>
      </c>
      <c r="D43" s="25" t="str">
        <f aca="false">IF(C43=0,"",ABS(Estimate_Worksheet!E46-C43)/C43)</f>
        <v/>
      </c>
      <c r="E43" s="10" t="str">
        <f aca="false">IF(C43=0,"",IF(C43&lt;Estimate_Worksheet!E46,1,0))</f>
        <v/>
      </c>
      <c r="F43" s="10" t="str">
        <f aca="false">IF(C43=0,"",IF(AND(C43&gt;=Estimate_Worksheet!C46,C43&lt;=Estimate_Worksheet!D46),1,0))</f>
        <v/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customFormat="false" ht="13.8" hidden="false" customHeight="false" outlineLevel="0" collapsed="false">
      <c r="A44" s="10" t="str">
        <f aca="false">""&amp;Estimate_Worksheet!A47</f>
        <v/>
      </c>
      <c r="C44" s="63" t="n">
        <f aca="false">SUM(H44:T44)</f>
        <v>0</v>
      </c>
      <c r="D44" s="25" t="str">
        <f aca="false">IF(C44=0,"",ABS(Estimate_Worksheet!E47-C44)/C44)</f>
        <v/>
      </c>
      <c r="E44" s="10" t="str">
        <f aca="false">IF(C44=0,"",IF(C44&lt;Estimate_Worksheet!E47,1,0))</f>
        <v/>
      </c>
      <c r="F44" s="10" t="str">
        <f aca="false">IF(C44=0,"",IF(AND(C44&gt;=Estimate_Worksheet!C47,C44&lt;=Estimate_Worksheet!D47),1,0))</f>
        <v/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customFormat="false" ht="13.8" hidden="false" customHeight="false" outlineLevel="0" collapsed="false">
      <c r="A45" s="10" t="str">
        <f aca="false">""&amp;Estimate_Worksheet!A48</f>
        <v/>
      </c>
      <c r="C45" s="63" t="n">
        <f aca="false">SUM(H45:T45)</f>
        <v>0</v>
      </c>
      <c r="D45" s="25" t="str">
        <f aca="false">IF(C45=0,"",ABS(Estimate_Worksheet!E48-C45)/C45)</f>
        <v/>
      </c>
      <c r="E45" s="10" t="str">
        <f aca="false">IF(C45=0,"",IF(C45&lt;Estimate_Worksheet!E48,1,0))</f>
        <v/>
      </c>
      <c r="F45" s="10" t="str">
        <f aca="false">IF(C45=0,"",IF(AND(C45&gt;=Estimate_Worksheet!C48,C45&lt;=Estimate_Worksheet!D48),1,0))</f>
        <v/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customFormat="false" ht="13.8" hidden="false" customHeight="false" outlineLevel="0" collapsed="false">
      <c r="A46" s="10" t="str">
        <f aca="false">""&amp;Estimate_Worksheet!A49</f>
        <v/>
      </c>
      <c r="C46" s="63" t="n">
        <f aca="false">SUM(H46:T46)</f>
        <v>0</v>
      </c>
      <c r="D46" s="25" t="str">
        <f aca="false">IF(C46=0,"",ABS(Estimate_Worksheet!E49-C46)/C46)</f>
        <v/>
      </c>
      <c r="E46" s="10" t="str">
        <f aca="false">IF(C46=0,"",IF(C46&lt;Estimate_Worksheet!E49,1,0))</f>
        <v/>
      </c>
      <c r="F46" s="10" t="str">
        <f aca="false">IF(C46=0,"",IF(AND(C46&gt;=Estimate_Worksheet!C49,C46&lt;=Estimate_Worksheet!D49),1,0))</f>
        <v/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customFormat="false" ht="13.8" hidden="false" customHeight="false" outlineLevel="0" collapsed="false">
      <c r="A47" s="10" t="str">
        <f aca="false">""&amp;Estimate_Worksheet!A50</f>
        <v/>
      </c>
      <c r="C47" s="63" t="n">
        <f aca="false">SUM(H47:T47)</f>
        <v>0</v>
      </c>
      <c r="D47" s="25" t="str">
        <f aca="false">IF(C47=0,"",ABS(Estimate_Worksheet!E50-C47)/C47)</f>
        <v/>
      </c>
      <c r="E47" s="10" t="str">
        <f aca="false">IF(C47=0,"",IF(C47&lt;Estimate_Worksheet!E50,1,0))</f>
        <v/>
      </c>
      <c r="F47" s="10" t="str">
        <f aca="false">IF(C47=0,"",IF(AND(C47&gt;=Estimate_Worksheet!C50,C47&lt;=Estimate_Worksheet!D50),1,0))</f>
        <v/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customFormat="false" ht="13.8" hidden="false" customHeight="false" outlineLevel="0" collapsed="false">
      <c r="A48" s="10" t="str">
        <f aca="false">""&amp;Estimate_Worksheet!A51</f>
        <v/>
      </c>
      <c r="C48" s="63" t="n">
        <f aca="false">SUM(H48:T48)</f>
        <v>0</v>
      </c>
      <c r="D48" s="25" t="str">
        <f aca="false">IF(C48=0,"",ABS(Estimate_Worksheet!E51-C48)/C48)</f>
        <v/>
      </c>
      <c r="E48" s="10" t="str">
        <f aca="false">IF(C48=0,"",IF(C48&lt;Estimate_Worksheet!E51,1,0))</f>
        <v/>
      </c>
      <c r="F48" s="10" t="str">
        <f aca="false">IF(C48=0,"",IF(AND(C48&gt;=Estimate_Worksheet!C51,C48&lt;=Estimate_Worksheet!D51),1,0))</f>
        <v/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customFormat="false" ht="13.8" hidden="false" customHeight="false" outlineLevel="0" collapsed="false">
      <c r="A49" s="10" t="str">
        <f aca="false">""&amp;Estimate_Worksheet!A52</f>
        <v/>
      </c>
      <c r="C49" s="63" t="n">
        <f aca="false">SUM(H49:T49)</f>
        <v>0</v>
      </c>
      <c r="D49" s="25" t="str">
        <f aca="false">IF(C49=0,"",ABS(Estimate_Worksheet!E52-C49)/C49)</f>
        <v/>
      </c>
      <c r="E49" s="10" t="str">
        <f aca="false">IF(C49=0,"",IF(C49&lt;Estimate_Worksheet!E52,1,0))</f>
        <v/>
      </c>
      <c r="F49" s="10" t="str">
        <f aca="false">IF(C49=0,"",IF(AND(C49&gt;=Estimate_Worksheet!C52,C49&lt;=Estimate_Worksheet!D52),1,0))</f>
        <v/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customFormat="false" ht="13.8" hidden="false" customHeight="false" outlineLevel="0" collapsed="false">
      <c r="A50" s="10" t="str">
        <f aca="false">""&amp;Estimate_Worksheet!A53</f>
        <v/>
      </c>
      <c r="C50" s="63" t="n">
        <f aca="false">SUM(H50:T50)</f>
        <v>0</v>
      </c>
      <c r="D50" s="25" t="str">
        <f aca="false">IF(C50=0,"",ABS(Estimate_Worksheet!E53-C50)/C50)</f>
        <v/>
      </c>
      <c r="E50" s="10" t="str">
        <f aca="false">IF(C50=0,"",IF(C50&lt;Estimate_Worksheet!E53,1,0))</f>
        <v/>
      </c>
      <c r="F50" s="10" t="str">
        <f aca="false">IF(C50=0,"",IF(AND(C50&gt;=Estimate_Worksheet!C53,C50&lt;=Estimate_Worksheet!D53),1,0))</f>
        <v/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customFormat="false" ht="13.8" hidden="false" customHeight="false" outlineLevel="0" collapsed="false">
      <c r="A51" s="10" t="str">
        <f aca="false">""&amp;Estimate_Worksheet!A54</f>
        <v/>
      </c>
      <c r="C51" s="63" t="n">
        <f aca="false">SUM(H51:T51)</f>
        <v>0</v>
      </c>
      <c r="D51" s="25" t="str">
        <f aca="false">IF(C51=0,"",ABS(Estimate_Worksheet!E54-C51)/C51)</f>
        <v/>
      </c>
      <c r="E51" s="10" t="str">
        <f aca="false">IF(C51=0,"",IF(C51&lt;Estimate_Worksheet!E54,1,0))</f>
        <v/>
      </c>
      <c r="F51" s="10" t="str">
        <f aca="false">IF(C51=0,"",IF(AND(C51&gt;=Estimate_Worksheet!C54,C51&lt;=Estimate_Worksheet!D54),1,0))</f>
        <v/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customFormat="false" ht="13.8" hidden="false" customHeight="false" outlineLevel="0" collapsed="false">
      <c r="A52" s="10" t="str">
        <f aca="false">""&amp;Estimate_Worksheet!A55</f>
        <v/>
      </c>
      <c r="C52" s="63" t="n">
        <f aca="false">SUM(H52:T52)</f>
        <v>0</v>
      </c>
      <c r="D52" s="25" t="str">
        <f aca="false">IF(C52=0,"",ABS(Estimate_Worksheet!E55-C52)/C52)</f>
        <v/>
      </c>
      <c r="E52" s="10" t="str">
        <f aca="false">IF(C52=0,"",IF(C52&lt;Estimate_Worksheet!E55,1,0))</f>
        <v/>
      </c>
      <c r="F52" s="10" t="str">
        <f aca="false">IF(C52=0,"",IF(AND(C52&gt;=Estimate_Worksheet!C55,C52&lt;=Estimate_Worksheet!D55),1,0))</f>
        <v/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customFormat="false" ht="13.8" hidden="false" customHeight="false" outlineLevel="0" collapsed="false">
      <c r="A53" s="10" t="str">
        <f aca="false">""&amp;Estimate_Worksheet!A56</f>
        <v/>
      </c>
      <c r="C53" s="63" t="n">
        <f aca="false">SUM(H53:T53)</f>
        <v>0</v>
      </c>
      <c r="D53" s="25" t="str">
        <f aca="false">IF(C53=0,"",ABS(Estimate_Worksheet!E56-C53)/C53)</f>
        <v/>
      </c>
      <c r="E53" s="10" t="str">
        <f aca="false">IF(C53=0,"",IF(C53&lt;Estimate_Worksheet!E56,1,0))</f>
        <v/>
      </c>
      <c r="F53" s="10" t="str">
        <f aca="false">IF(C53=0,"",IF(AND(C53&gt;=Estimate_Worksheet!C56,C53&lt;=Estimate_Worksheet!D56),1,0))</f>
        <v/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customFormat="false" ht="13.8" hidden="false" customHeight="false" outlineLevel="0" collapsed="false">
      <c r="A54" s="10" t="str">
        <f aca="false">""&amp;Estimate_Worksheet!A57</f>
        <v/>
      </c>
      <c r="C54" s="63" t="n">
        <f aca="false">SUM(H54:T54)</f>
        <v>0</v>
      </c>
      <c r="D54" s="25" t="str">
        <f aca="false">IF(C54=0,"",ABS(Estimate_Worksheet!E57-C54)/C54)</f>
        <v/>
      </c>
      <c r="E54" s="10" t="str">
        <f aca="false">IF(C54=0,"",IF(C54&lt;Estimate_Worksheet!E57,1,0))</f>
        <v/>
      </c>
      <c r="F54" s="10" t="str">
        <f aca="false">IF(C54=0,"",IF(AND(C54&gt;=Estimate_Worksheet!C57,C54&lt;=Estimate_Worksheet!D57),1,0))</f>
        <v/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customFormat="false" ht="13.8" hidden="false" customHeight="false" outlineLevel="0" collapsed="false">
      <c r="A55" s="10" t="str">
        <f aca="false">""&amp;Estimate_Worksheet!A58</f>
        <v/>
      </c>
      <c r="C55" s="63" t="n">
        <f aca="false">SUM(H55:T55)</f>
        <v>0</v>
      </c>
      <c r="D55" s="25" t="str">
        <f aca="false">IF(C55=0,"",ABS(Estimate_Worksheet!E58-C55)/C55)</f>
        <v/>
      </c>
      <c r="E55" s="10" t="str">
        <f aca="false">IF(C55=0,"",IF(C55&lt;Estimate_Worksheet!E58,1,0))</f>
        <v/>
      </c>
      <c r="F55" s="10" t="str">
        <f aca="false">IF(C55=0,"",IF(AND(C55&gt;=Estimate_Worksheet!C58,C55&lt;=Estimate_Worksheet!D58),1,0))</f>
        <v/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customFormat="false" ht="13.8" hidden="false" customHeight="false" outlineLevel="0" collapsed="false">
      <c r="A56" s="10" t="str">
        <f aca="false">""&amp;Estimate_Worksheet!A59</f>
        <v/>
      </c>
      <c r="C56" s="63" t="n">
        <f aca="false">SUM(H56:T56)</f>
        <v>0</v>
      </c>
      <c r="D56" s="25" t="str">
        <f aca="false">IF(C56=0,"",ABS(Estimate_Worksheet!E59-C56)/C56)</f>
        <v/>
      </c>
      <c r="E56" s="10" t="str">
        <f aca="false">IF(C56=0,"",IF(C56&lt;Estimate_Worksheet!E59,1,0))</f>
        <v/>
      </c>
      <c r="F56" s="10" t="str">
        <f aca="false">IF(C56=0,"",IF(AND(C56&gt;=Estimate_Worksheet!C59,C56&lt;=Estimate_Worksheet!D59),1,0))</f>
        <v/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customFormat="false" ht="13.8" hidden="false" customHeight="false" outlineLevel="0" collapsed="false">
      <c r="A57" s="10" t="str">
        <f aca="false">""&amp;Estimate_Worksheet!A60</f>
        <v/>
      </c>
      <c r="C57" s="63" t="n">
        <f aca="false">SUM(H57:T57)</f>
        <v>0</v>
      </c>
      <c r="D57" s="25" t="str">
        <f aca="false">IF(C57=0,"",ABS(Estimate_Worksheet!E60-C57)/C57)</f>
        <v/>
      </c>
      <c r="E57" s="10" t="str">
        <f aca="false">IF(C57=0,"",IF(C57&lt;Estimate_Worksheet!E60,1,0))</f>
        <v/>
      </c>
      <c r="F57" s="10" t="str">
        <f aca="false">IF(C57=0,"",IF(AND(C57&gt;=Estimate_Worksheet!C60,C57&lt;=Estimate_Worksheet!D60),1,0))</f>
        <v/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customFormat="false" ht="13.8" hidden="false" customHeight="false" outlineLevel="0" collapsed="false">
      <c r="A58" s="10" t="str">
        <f aca="false">""&amp;Estimate_Worksheet!A61</f>
        <v/>
      </c>
      <c r="C58" s="63" t="n">
        <f aca="false">SUM(H58:T58)</f>
        <v>0</v>
      </c>
      <c r="D58" s="25" t="str">
        <f aca="false">IF(C58=0,"",ABS(Estimate_Worksheet!E61-C58)/C58)</f>
        <v/>
      </c>
      <c r="E58" s="10" t="str">
        <f aca="false">IF(C58=0,"",IF(C58&lt;Estimate_Worksheet!E61,1,0))</f>
        <v/>
      </c>
      <c r="F58" s="10" t="str">
        <f aca="false">IF(C58=0,"",IF(AND(C58&gt;=Estimate_Worksheet!C61,C58&lt;=Estimate_Worksheet!D61),1,0))</f>
        <v/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customFormat="false" ht="13.8" hidden="false" customHeight="false" outlineLevel="0" collapsed="false">
      <c r="A59" s="10" t="str">
        <f aca="false">""&amp;Estimate_Worksheet!A62</f>
        <v/>
      </c>
      <c r="C59" s="63" t="n">
        <f aca="false">SUM(H59:T59)</f>
        <v>0</v>
      </c>
      <c r="D59" s="25" t="str">
        <f aca="false">IF(C59=0,"",ABS(Estimate_Worksheet!E62-C59)/C59)</f>
        <v/>
      </c>
      <c r="E59" s="10" t="str">
        <f aca="false">IF(C59=0,"",IF(C59&lt;Estimate_Worksheet!E62,1,0))</f>
        <v/>
      </c>
      <c r="F59" s="10" t="str">
        <f aca="false">IF(C59=0,"",IF(AND(C59&gt;=Estimate_Worksheet!C62,C59&lt;=Estimate_Worksheet!D62),1,0))</f>
        <v/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customFormat="false" ht="13.8" hidden="false" customHeight="false" outlineLevel="0" collapsed="false">
      <c r="A60" s="10" t="str">
        <f aca="false">""&amp;Estimate_Worksheet!A63</f>
        <v/>
      </c>
      <c r="C60" s="63" t="n">
        <f aca="false">SUM(H60:T60)</f>
        <v>0</v>
      </c>
      <c r="D60" s="25" t="str">
        <f aca="false">IF(C60=0,"",ABS(Estimate_Worksheet!E63-C60)/C60)</f>
        <v/>
      </c>
      <c r="E60" s="10" t="str">
        <f aca="false">IF(C60=0,"",IF(C60&lt;Estimate_Worksheet!E63,1,0))</f>
        <v/>
      </c>
      <c r="F60" s="10" t="str">
        <f aca="false">IF(C60=0,"",IF(AND(C60&gt;=Estimate_Worksheet!C63,C60&lt;=Estimate_Worksheet!D63),1,0))</f>
        <v/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customFormat="false" ht="13.8" hidden="false" customHeight="false" outlineLevel="0" collapsed="false">
      <c r="A61" s="10" t="str">
        <f aca="false">""&amp;Estimate_Worksheet!A64</f>
        <v/>
      </c>
      <c r="C61" s="63" t="n">
        <f aca="false">SUM(H61:T61)</f>
        <v>0</v>
      </c>
      <c r="D61" s="25" t="str">
        <f aca="false">IF(C61=0,"",ABS(Estimate_Worksheet!E64-C61)/C61)</f>
        <v/>
      </c>
      <c r="E61" s="10" t="str">
        <f aca="false">IF(C61=0,"",IF(C61&lt;Estimate_Worksheet!E64,1,0))</f>
        <v/>
      </c>
      <c r="F61" s="10" t="str">
        <f aca="false">IF(C61=0,"",IF(AND(C61&gt;=Estimate_Worksheet!C64,C61&lt;=Estimate_Worksheet!D64),1,0))</f>
        <v/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customFormat="false" ht="13.8" hidden="false" customHeight="false" outlineLevel="0" collapsed="false">
      <c r="A62" s="10" t="str">
        <f aca="false">""&amp;Estimate_Worksheet!A65</f>
        <v/>
      </c>
      <c r="C62" s="63" t="n">
        <f aca="false">SUM(H62:T62)</f>
        <v>0</v>
      </c>
      <c r="D62" s="25" t="str">
        <f aca="false">IF(C62=0,"",ABS(Estimate_Worksheet!E65-C62)/C62)</f>
        <v/>
      </c>
      <c r="E62" s="10" t="str">
        <f aca="false">IF(C62=0,"",IF(C62&lt;Estimate_Worksheet!E65,1,0))</f>
        <v/>
      </c>
      <c r="F62" s="10" t="str">
        <f aca="false">IF(C62=0,"",IF(AND(C62&gt;=Estimate_Worksheet!C65,C62&lt;=Estimate_Worksheet!D65),1,0))</f>
        <v/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customFormat="false" ht="13.8" hidden="false" customHeight="false" outlineLevel="0" collapsed="false">
      <c r="A63" s="10" t="str">
        <f aca="false">""&amp;Estimate_Worksheet!A66</f>
        <v/>
      </c>
      <c r="C63" s="63" t="n">
        <f aca="false">SUM(H63:T63)</f>
        <v>0</v>
      </c>
      <c r="D63" s="25" t="str">
        <f aca="false">IF(C63=0,"",ABS(Estimate_Worksheet!E66-C63)/C63)</f>
        <v/>
      </c>
      <c r="E63" s="10" t="str">
        <f aca="false">IF(C63=0,"",IF(C63&lt;Estimate_Worksheet!E66,1,0))</f>
        <v/>
      </c>
      <c r="F63" s="10" t="str">
        <f aca="false">IF(C63=0,"",IF(AND(C63&gt;=Estimate_Worksheet!C66,C63&lt;=Estimate_Worksheet!D66),1,0))</f>
        <v/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customFormat="false" ht="13.8" hidden="false" customHeight="false" outlineLevel="0" collapsed="false">
      <c r="A64" s="10" t="str">
        <f aca="false">""&amp;Estimate_Worksheet!A67</f>
        <v/>
      </c>
      <c r="C64" s="63" t="n">
        <f aca="false">SUM(H64:T64)</f>
        <v>0</v>
      </c>
      <c r="D64" s="25" t="str">
        <f aca="false">IF(C64=0,"",ABS(Estimate_Worksheet!E67-C64)/C64)</f>
        <v/>
      </c>
      <c r="E64" s="10" t="str">
        <f aca="false">IF(C64=0,"",IF(C64&lt;Estimate_Worksheet!E67,1,0))</f>
        <v/>
      </c>
      <c r="F64" s="10" t="str">
        <f aca="false">IF(C64=0,"",IF(AND(C64&gt;=Estimate_Worksheet!C67,C64&lt;=Estimate_Worksheet!D67),1,0))</f>
        <v/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customFormat="false" ht="13.8" hidden="false" customHeight="false" outlineLevel="0" collapsed="false">
      <c r="A65" s="10" t="str">
        <f aca="false">""&amp;Estimate_Worksheet!A68</f>
        <v/>
      </c>
      <c r="C65" s="63" t="n">
        <f aca="false">SUM(H65:T65)</f>
        <v>0</v>
      </c>
      <c r="D65" s="25" t="str">
        <f aca="false">IF(C65=0,"",ABS(Estimate_Worksheet!E68-C65)/C65)</f>
        <v/>
      </c>
      <c r="E65" s="10" t="str">
        <f aca="false">IF(C65=0,"",IF(C65&lt;Estimate_Worksheet!E68,1,0))</f>
        <v/>
      </c>
      <c r="F65" s="10" t="str">
        <f aca="false">IF(C65=0,"",IF(AND(C65&gt;=Estimate_Worksheet!C68,C65&lt;=Estimate_Worksheet!D68),1,0))</f>
        <v/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customFormat="false" ht="13.8" hidden="false" customHeight="false" outlineLevel="0" collapsed="false">
      <c r="A66" s="10" t="str">
        <f aca="false">""&amp;Estimate_Worksheet!A69</f>
        <v/>
      </c>
      <c r="C66" s="63" t="n">
        <f aca="false">SUM(H66:T66)</f>
        <v>0</v>
      </c>
      <c r="D66" s="25" t="str">
        <f aca="false">IF(C66=0,"",ABS(Estimate_Worksheet!E69-C66)/C66)</f>
        <v/>
      </c>
      <c r="E66" s="10" t="str">
        <f aca="false">IF(C66=0,"",IF(C66&lt;Estimate_Worksheet!E69,1,0))</f>
        <v/>
      </c>
      <c r="F66" s="10" t="str">
        <f aca="false">IF(C66=0,"",IF(AND(C66&gt;=Estimate_Worksheet!C69,C66&lt;=Estimate_Worksheet!D69),1,0))</f>
        <v/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customFormat="false" ht="13.8" hidden="false" customHeight="false" outlineLevel="0" collapsed="false">
      <c r="A67" s="10" t="str">
        <f aca="false">""&amp;Estimate_Worksheet!A70</f>
        <v/>
      </c>
      <c r="C67" s="63" t="n">
        <f aca="false">SUM(H67:T67)</f>
        <v>0</v>
      </c>
      <c r="D67" s="25" t="str">
        <f aca="false">IF(C67=0,"",ABS(Estimate_Worksheet!E70-C67)/C67)</f>
        <v/>
      </c>
      <c r="E67" s="10" t="str">
        <f aca="false">IF(C67=0,"",IF(C67&lt;Estimate_Worksheet!E70,1,0))</f>
        <v/>
      </c>
      <c r="F67" s="10" t="str">
        <f aca="false">IF(C67=0,"",IF(AND(C67&gt;=Estimate_Worksheet!C70,C67&lt;=Estimate_Worksheet!D70),1,0))</f>
        <v/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customFormat="false" ht="13.8" hidden="false" customHeight="false" outlineLevel="0" collapsed="false">
      <c r="A68" s="10" t="str">
        <f aca="false">""&amp;Estimate_Worksheet!A71</f>
        <v/>
      </c>
      <c r="C68" s="63" t="n">
        <f aca="false">SUM(H68:T68)</f>
        <v>0</v>
      </c>
      <c r="D68" s="25" t="str">
        <f aca="false">IF(C68=0,"",ABS(Estimate_Worksheet!E71-C68)/C68)</f>
        <v/>
      </c>
      <c r="E68" s="10" t="str">
        <f aca="false">IF(C68=0,"",IF(C68&lt;Estimate_Worksheet!E71,1,0))</f>
        <v/>
      </c>
      <c r="F68" s="10" t="str">
        <f aca="false">IF(C68=0,"",IF(AND(C68&gt;=Estimate_Worksheet!C71,C68&lt;=Estimate_Worksheet!D71),1,0))</f>
        <v/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customFormat="false" ht="13.8" hidden="false" customHeight="false" outlineLevel="0" collapsed="false">
      <c r="A69" s="10" t="str">
        <f aca="false">""&amp;Estimate_Worksheet!A72</f>
        <v/>
      </c>
      <c r="C69" s="63" t="n">
        <f aca="false">SUM(H69:T69)</f>
        <v>0</v>
      </c>
      <c r="D69" s="25" t="str">
        <f aca="false">IF(C69=0,"",ABS(Estimate_Worksheet!E72-C69)/C69)</f>
        <v/>
      </c>
      <c r="E69" s="10" t="str">
        <f aca="false">IF(C69=0,"",IF(C69&lt;Estimate_Worksheet!E72,1,0))</f>
        <v/>
      </c>
      <c r="F69" s="10" t="str">
        <f aca="false">IF(C69=0,"",IF(AND(C69&gt;=Estimate_Worksheet!C72,C69&lt;=Estimate_Worksheet!D72),1,0))</f>
        <v/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customFormat="false" ht="13.8" hidden="false" customHeight="false" outlineLevel="0" collapsed="false">
      <c r="A70" s="10" t="str">
        <f aca="false">""&amp;Estimate_Worksheet!A73</f>
        <v/>
      </c>
      <c r="C70" s="63" t="n">
        <f aca="false">SUM(H70:T70)</f>
        <v>0</v>
      </c>
      <c r="D70" s="25" t="str">
        <f aca="false">IF(C70=0,"",ABS(Estimate_Worksheet!E73-C70)/C70)</f>
        <v/>
      </c>
      <c r="E70" s="10" t="str">
        <f aca="false">IF(C70=0,"",IF(C70&lt;Estimate_Worksheet!E73,1,0))</f>
        <v/>
      </c>
      <c r="F70" s="10" t="str">
        <f aca="false">IF(C70=0,"",IF(AND(C70&gt;=Estimate_Worksheet!C73,C70&lt;=Estimate_Worksheet!D73),1,0))</f>
        <v/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customFormat="false" ht="13.8" hidden="false" customHeight="false" outlineLevel="0" collapsed="false">
      <c r="A71" s="10" t="str">
        <f aca="false">""&amp;Estimate_Worksheet!A74</f>
        <v/>
      </c>
      <c r="C71" s="63" t="n">
        <f aca="false">SUM(H71:T71)</f>
        <v>0</v>
      </c>
      <c r="D71" s="25" t="str">
        <f aca="false">IF(C71=0,"",ABS(Estimate_Worksheet!E74-C71)/C71)</f>
        <v/>
      </c>
      <c r="E71" s="10" t="str">
        <f aca="false">IF(C71=0,"",IF(C71&lt;Estimate_Worksheet!E74,1,0))</f>
        <v/>
      </c>
      <c r="F71" s="10" t="str">
        <f aca="false">IF(C71=0,"",IF(AND(C71&gt;=Estimate_Worksheet!C74,C71&lt;=Estimate_Worksheet!D74),1,0))</f>
        <v/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customFormat="false" ht="13.8" hidden="false" customHeight="false" outlineLevel="0" collapsed="false">
      <c r="A72" s="10" t="str">
        <f aca="false">""&amp;Estimate_Worksheet!A75</f>
        <v/>
      </c>
      <c r="C72" s="63" t="n">
        <f aca="false">SUM(H72:T72)</f>
        <v>0</v>
      </c>
      <c r="D72" s="25" t="str">
        <f aca="false">IF(C72=0,"",ABS(Estimate_Worksheet!E75-C72)/C72)</f>
        <v/>
      </c>
      <c r="E72" s="10" t="str">
        <f aca="false">IF(C72=0,"",IF(C72&lt;Estimate_Worksheet!E75,1,0))</f>
        <v/>
      </c>
      <c r="F72" s="10" t="str">
        <f aca="false">IF(C72=0,"",IF(AND(C72&gt;=Estimate_Worksheet!C75,C72&lt;=Estimate_Worksheet!D75),1,0))</f>
        <v/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customFormat="false" ht="13.8" hidden="false" customHeight="false" outlineLevel="0" collapsed="false">
      <c r="A73" s="10" t="str">
        <f aca="false">""&amp;Estimate_Worksheet!A76</f>
        <v/>
      </c>
      <c r="C73" s="63" t="n">
        <f aca="false">SUM(H73:T73)</f>
        <v>0</v>
      </c>
      <c r="D73" s="25" t="str">
        <f aca="false">IF(C73=0,"",ABS(Estimate_Worksheet!E76-C73)/C73)</f>
        <v/>
      </c>
      <c r="E73" s="10" t="str">
        <f aca="false">IF(C73=0,"",IF(C73&lt;Estimate_Worksheet!E76,1,0))</f>
        <v/>
      </c>
      <c r="F73" s="10" t="str">
        <f aca="false">IF(C73=0,"",IF(AND(C73&gt;=Estimate_Worksheet!C76,C73&lt;=Estimate_Worksheet!D76),1,0))</f>
        <v/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customFormat="false" ht="13.8" hidden="false" customHeight="false" outlineLevel="0" collapsed="false">
      <c r="A74" s="10" t="str">
        <f aca="false">""&amp;Estimate_Worksheet!A77</f>
        <v/>
      </c>
      <c r="C74" s="63" t="n">
        <f aca="false">SUM(H74:T74)</f>
        <v>0</v>
      </c>
      <c r="D74" s="25" t="str">
        <f aca="false">IF(C74=0,"",ABS(Estimate_Worksheet!E77-C74)/C74)</f>
        <v/>
      </c>
      <c r="E74" s="10" t="str">
        <f aca="false">IF(C74=0,"",IF(C74&lt;Estimate_Worksheet!E77,1,0))</f>
        <v/>
      </c>
      <c r="F74" s="10" t="str">
        <f aca="false">IF(C74=0,"",IF(AND(C74&gt;=Estimate_Worksheet!C77,C74&lt;=Estimate_Worksheet!D77),1,0))</f>
        <v/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customFormat="false" ht="13.8" hidden="false" customHeight="false" outlineLevel="0" collapsed="false">
      <c r="A75" s="10" t="str">
        <f aca="false">""&amp;Estimate_Worksheet!A78</f>
        <v/>
      </c>
      <c r="C75" s="63" t="n">
        <f aca="false">SUM(H75:T75)</f>
        <v>0</v>
      </c>
      <c r="D75" s="25" t="str">
        <f aca="false">IF(C75=0,"",ABS(Estimate_Worksheet!E78-C75)/C75)</f>
        <v/>
      </c>
      <c r="E75" s="10" t="str">
        <f aca="false">IF(C75=0,"",IF(C75&lt;Estimate_Worksheet!E78,1,0))</f>
        <v/>
      </c>
      <c r="F75" s="10" t="str">
        <f aca="false">IF(C75=0,"",IF(AND(C75&gt;=Estimate_Worksheet!C78,C75&lt;=Estimate_Worksheet!D78),1,0))</f>
        <v/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customFormat="false" ht="13.8" hidden="false" customHeight="false" outlineLevel="0" collapsed="false">
      <c r="A76" s="10" t="str">
        <f aca="false">""&amp;Estimate_Worksheet!A79</f>
        <v/>
      </c>
      <c r="C76" s="63" t="n">
        <f aca="false">SUM(H76:T76)</f>
        <v>0</v>
      </c>
      <c r="D76" s="25" t="str">
        <f aca="false">IF(C76=0,"",ABS(Estimate_Worksheet!E79-C76)/C76)</f>
        <v/>
      </c>
      <c r="E76" s="10" t="str">
        <f aca="false">IF(C76=0,"",IF(C76&lt;Estimate_Worksheet!E79,1,0))</f>
        <v/>
      </c>
      <c r="F76" s="10" t="str">
        <f aca="false">IF(C76=0,"",IF(AND(C76&gt;=Estimate_Worksheet!C79,C76&lt;=Estimate_Worksheet!D79),1,0))</f>
        <v/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customFormat="false" ht="13.8" hidden="false" customHeight="false" outlineLevel="0" collapsed="false">
      <c r="A77" s="10" t="str">
        <f aca="false">""&amp;Estimate_Worksheet!A80</f>
        <v/>
      </c>
      <c r="C77" s="63" t="n">
        <f aca="false">SUM(H77:T77)</f>
        <v>0</v>
      </c>
      <c r="D77" s="25" t="str">
        <f aca="false">IF(C77=0,"",ABS(Estimate_Worksheet!E80-C77)/C77)</f>
        <v/>
      </c>
      <c r="E77" s="10" t="str">
        <f aca="false">IF(C77=0,"",IF(C77&lt;Estimate_Worksheet!E80,1,0))</f>
        <v/>
      </c>
      <c r="F77" s="10" t="str">
        <f aca="false">IF(C77=0,"",IF(AND(C77&gt;=Estimate_Worksheet!C80,C77&lt;=Estimate_Worksheet!D80),1,0))</f>
        <v/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customFormat="false" ht="13.8" hidden="false" customHeight="false" outlineLevel="0" collapsed="false">
      <c r="A78" s="10" t="str">
        <f aca="false">""&amp;Estimate_Worksheet!A81</f>
        <v/>
      </c>
      <c r="C78" s="63" t="n">
        <f aca="false">SUM(H78:T78)</f>
        <v>0</v>
      </c>
      <c r="D78" s="25" t="str">
        <f aca="false">IF(C78=0,"",ABS(Estimate_Worksheet!E81-C78)/C78)</f>
        <v/>
      </c>
      <c r="E78" s="10" t="str">
        <f aca="false">IF(C78=0,"",IF(C78&lt;Estimate_Worksheet!E81,1,0))</f>
        <v/>
      </c>
      <c r="F78" s="10" t="str">
        <f aca="false">IF(C78=0,"",IF(AND(C78&gt;=Estimate_Worksheet!C81,C78&lt;=Estimate_Worksheet!D81),1,0))</f>
        <v/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customFormat="false" ht="13.8" hidden="false" customHeight="false" outlineLevel="0" collapsed="false">
      <c r="A79" s="10" t="str">
        <f aca="false">""&amp;Estimate_Worksheet!A82</f>
        <v/>
      </c>
      <c r="C79" s="63" t="n">
        <f aca="false">SUM(H79:T79)</f>
        <v>0</v>
      </c>
      <c r="D79" s="25" t="str">
        <f aca="false">IF(C79=0,"",ABS(Estimate_Worksheet!E82-C79)/C79)</f>
        <v/>
      </c>
      <c r="E79" s="10" t="str">
        <f aca="false">IF(C79=0,"",IF(C79&lt;Estimate_Worksheet!E82,1,0))</f>
        <v/>
      </c>
      <c r="F79" s="10" t="str">
        <f aca="false">IF(C79=0,"",IF(AND(C79&gt;=Estimate_Worksheet!C82,C79&lt;=Estimate_Worksheet!D82),1,0))</f>
        <v/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customFormat="false" ht="13.8" hidden="false" customHeight="false" outlineLevel="0" collapsed="false">
      <c r="A80" s="10" t="str">
        <f aca="false">""&amp;Estimate_Worksheet!A83</f>
        <v/>
      </c>
      <c r="C80" s="63" t="n">
        <f aca="false">SUM(H80:T80)</f>
        <v>0</v>
      </c>
      <c r="D80" s="25" t="str">
        <f aca="false">IF(C80=0,"",ABS(Estimate_Worksheet!E83-C80)/C80)</f>
        <v/>
      </c>
      <c r="E80" s="10" t="str">
        <f aca="false">IF(C80=0,"",IF(C80&lt;Estimate_Worksheet!E83,1,0))</f>
        <v/>
      </c>
      <c r="F80" s="10" t="str">
        <f aca="false">IF(C80=0,"",IF(AND(C80&gt;=Estimate_Worksheet!C83,C80&lt;=Estimate_Worksheet!D83),1,0))</f>
        <v/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customFormat="false" ht="13.8" hidden="false" customHeight="false" outlineLevel="0" collapsed="false">
      <c r="A81" s="10" t="str">
        <f aca="false">""&amp;Estimate_Worksheet!A84</f>
        <v/>
      </c>
      <c r="C81" s="63" t="n">
        <f aca="false">SUM(H81:T81)</f>
        <v>0</v>
      </c>
      <c r="D81" s="25" t="str">
        <f aca="false">IF(C81=0,"",ABS(Estimate_Worksheet!E84-C81)/C81)</f>
        <v/>
      </c>
      <c r="E81" s="10" t="str">
        <f aca="false">IF(C81=0,"",IF(C81&lt;Estimate_Worksheet!E84,1,0))</f>
        <v/>
      </c>
      <c r="F81" s="10" t="str">
        <f aca="false">IF(C81=0,"",IF(AND(C81&gt;=Estimate_Worksheet!C84,C81&lt;=Estimate_Worksheet!D84),1,0))</f>
        <v/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customFormat="false" ht="13.8" hidden="false" customHeight="false" outlineLevel="0" collapsed="false">
      <c r="A82" s="10" t="str">
        <f aca="false">""&amp;Estimate_Worksheet!A85</f>
        <v/>
      </c>
      <c r="C82" s="63" t="n">
        <f aca="false">SUM(H82:T82)</f>
        <v>0</v>
      </c>
      <c r="D82" s="25" t="str">
        <f aca="false">IF(C82=0,"",ABS(Estimate_Worksheet!E85-C82)/C82)</f>
        <v/>
      </c>
      <c r="E82" s="10" t="str">
        <f aca="false">IF(C82=0,"",IF(C82&lt;Estimate_Worksheet!E85,1,0))</f>
        <v/>
      </c>
      <c r="F82" s="10" t="str">
        <f aca="false">IF(C82=0,"",IF(AND(C82&gt;=Estimate_Worksheet!C85,C82&lt;=Estimate_Worksheet!D85),1,0))</f>
        <v/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customFormat="false" ht="13.8" hidden="false" customHeight="false" outlineLevel="0" collapsed="false">
      <c r="A83" s="10" t="str">
        <f aca="false">""&amp;Estimate_Worksheet!A86</f>
        <v/>
      </c>
      <c r="C83" s="63" t="n">
        <f aca="false">SUM(H83:T83)</f>
        <v>0</v>
      </c>
      <c r="D83" s="25" t="str">
        <f aca="false">IF(C83=0,"",ABS(Estimate_Worksheet!E86-C83)/C83)</f>
        <v/>
      </c>
      <c r="E83" s="10" t="str">
        <f aca="false">IF(C83=0,"",IF(C83&lt;Estimate_Worksheet!E86,1,0))</f>
        <v/>
      </c>
      <c r="F83" s="10" t="str">
        <f aca="false">IF(C83=0,"",IF(AND(C83&gt;=Estimate_Worksheet!C86,C83&lt;=Estimate_Worksheet!D86),1,0))</f>
        <v/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customFormat="false" ht="13.8" hidden="false" customHeight="false" outlineLevel="0" collapsed="false">
      <c r="A84" s="10" t="str">
        <f aca="false">""&amp;Estimate_Worksheet!A87</f>
        <v/>
      </c>
      <c r="C84" s="63" t="n">
        <f aca="false">SUM(H84:T84)</f>
        <v>0</v>
      </c>
      <c r="D84" s="25" t="str">
        <f aca="false">IF(C84=0,"",ABS(Estimate_Worksheet!E87-C84)/C84)</f>
        <v/>
      </c>
      <c r="E84" s="10" t="str">
        <f aca="false">IF(C84=0,"",IF(C84&lt;Estimate_Worksheet!E87,1,0))</f>
        <v/>
      </c>
      <c r="F84" s="10" t="str">
        <f aca="false">IF(C84=0,"",IF(AND(C84&gt;=Estimate_Worksheet!C87,C84&lt;=Estimate_Worksheet!D87),1,0))</f>
        <v/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2">
    <mergeCell ref="C30:F30"/>
    <mergeCell ref="C31:F31"/>
  </mergeCells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2007-04-04T03:57:48Z</dcterms:created>
  <dc:creator>Stephen Gryphon</dc:creator>
  <dc:description/>
  <dc:language>en-AU</dc:language>
  <cp:lastModifiedBy/>
  <cp:lastPrinted>2020-07-24T12:56:17Z</cp:lastPrinted>
  <dcterms:modified xsi:type="dcterms:W3CDTF">2020-07-25T01:27:16Z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0x010100CA7F879F7F10594CBAE755390F6E1E2E</vt:lpwstr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